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ructint.sharepoint.com/sites/1900579.00/Files/Lab Data/Creep Data/"/>
    </mc:Choice>
  </mc:AlternateContent>
  <xr:revisionPtr revIDLastSave="1176" documentId="8_{590903B5-606C-4EF0-BFE2-CB8CAE735725}" xr6:coauthVersionLast="45" xr6:coauthVersionMax="45" xr10:uidLastSave="{6206A18E-66B4-4C16-8784-15CAC1ADFF60}"/>
  <bookViews>
    <workbookView xWindow="26040" yWindow="630" windowWidth="18900" windowHeight="11055" tabRatio="621" activeTab="1" xr2:uid="{FF0C0C90-8818-4C1A-B0D5-C756B6365A17}"/>
  </bookViews>
  <sheets>
    <sheet name="Summary" sheetId="1" r:id="rId1"/>
    <sheet name="Data" sheetId="2" r:id="rId2"/>
    <sheet name="Strain-Time Plot" sheetId="4" r:id="rId3"/>
    <sheet name="Strain Rate-Time Plot" sheetId="6" r:id="rId4"/>
    <sheet name="Strain Rate-Strain Plot" sheetId="5" r:id="rId5"/>
    <sheet name="Validation Lists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2" i="2" l="1"/>
  <c r="N199" i="2" l="1"/>
  <c r="P199" i="2"/>
  <c r="N200" i="2"/>
  <c r="P200" i="2"/>
  <c r="N201" i="2"/>
  <c r="P201" i="2"/>
  <c r="G201" i="2"/>
  <c r="G200" i="2"/>
  <c r="G199" i="2"/>
  <c r="N190" i="2" l="1"/>
  <c r="P190" i="2"/>
  <c r="N191" i="2"/>
  <c r="P191" i="2"/>
  <c r="N192" i="2"/>
  <c r="P192" i="2"/>
  <c r="N193" i="2"/>
  <c r="P193" i="2"/>
  <c r="N194" i="2"/>
  <c r="P194" i="2"/>
  <c r="N195" i="2"/>
  <c r="P195" i="2"/>
  <c r="N196" i="2"/>
  <c r="P196" i="2"/>
  <c r="N197" i="2"/>
  <c r="P197" i="2"/>
  <c r="N198" i="2"/>
  <c r="P198" i="2"/>
  <c r="G198" i="2"/>
  <c r="G197" i="2"/>
  <c r="G196" i="2"/>
  <c r="G195" i="2"/>
  <c r="G194" i="2"/>
  <c r="G193" i="2"/>
  <c r="G192" i="2"/>
  <c r="G191" i="2"/>
  <c r="G190" i="2"/>
  <c r="N181" i="2" l="1"/>
  <c r="P181" i="2"/>
  <c r="N182" i="2"/>
  <c r="P182" i="2"/>
  <c r="N183" i="2"/>
  <c r="P183" i="2"/>
  <c r="N184" i="2"/>
  <c r="P184" i="2"/>
  <c r="N185" i="2"/>
  <c r="P185" i="2"/>
  <c r="N186" i="2"/>
  <c r="P186" i="2"/>
  <c r="N187" i="2"/>
  <c r="P187" i="2"/>
  <c r="N188" i="2"/>
  <c r="P188" i="2"/>
  <c r="N189" i="2"/>
  <c r="P189" i="2"/>
  <c r="G185" i="2"/>
  <c r="G186" i="2"/>
  <c r="G187" i="2"/>
  <c r="G188" i="2"/>
  <c r="G189" i="2"/>
  <c r="G184" i="2"/>
  <c r="G183" i="2"/>
  <c r="G182" i="2"/>
  <c r="G181" i="2"/>
  <c r="N173" i="2" l="1"/>
  <c r="P173" i="2"/>
  <c r="N174" i="2"/>
  <c r="P174" i="2"/>
  <c r="N175" i="2"/>
  <c r="P175" i="2"/>
  <c r="N176" i="2"/>
  <c r="P176" i="2"/>
  <c r="N177" i="2"/>
  <c r="P177" i="2"/>
  <c r="N178" i="2"/>
  <c r="P178" i="2"/>
  <c r="N179" i="2"/>
  <c r="P179" i="2"/>
  <c r="N180" i="2"/>
  <c r="P180" i="2"/>
  <c r="G180" i="2"/>
  <c r="G179" i="2"/>
  <c r="G178" i="2"/>
  <c r="G177" i="2"/>
  <c r="G176" i="2"/>
  <c r="G175" i="2"/>
  <c r="G174" i="2"/>
  <c r="G173" i="2"/>
  <c r="N165" i="2" l="1"/>
  <c r="P165" i="2"/>
  <c r="N166" i="2"/>
  <c r="P166" i="2"/>
  <c r="N167" i="2"/>
  <c r="P167" i="2"/>
  <c r="N168" i="2"/>
  <c r="P168" i="2"/>
  <c r="N169" i="2"/>
  <c r="P169" i="2"/>
  <c r="N170" i="2"/>
  <c r="P170" i="2"/>
  <c r="N171" i="2"/>
  <c r="P171" i="2"/>
  <c r="N172" i="2"/>
  <c r="P172" i="2"/>
  <c r="G172" i="2"/>
  <c r="G171" i="2"/>
  <c r="G170" i="2"/>
  <c r="G169" i="2"/>
  <c r="G168" i="2"/>
  <c r="G167" i="2"/>
  <c r="G166" i="2"/>
  <c r="G165" i="2"/>
  <c r="G160" i="2" l="1"/>
  <c r="G161" i="2"/>
  <c r="G162" i="2"/>
  <c r="G163" i="2"/>
  <c r="G164" i="2"/>
  <c r="G159" i="2"/>
  <c r="N157" i="2" l="1"/>
  <c r="P157" i="2"/>
  <c r="N158" i="2"/>
  <c r="P158" i="2"/>
  <c r="N159" i="2"/>
  <c r="P159" i="2"/>
  <c r="N160" i="2"/>
  <c r="P160" i="2"/>
  <c r="N161" i="2"/>
  <c r="P161" i="2"/>
  <c r="N162" i="2"/>
  <c r="P162" i="2"/>
  <c r="N163" i="2"/>
  <c r="P163" i="2"/>
  <c r="N164" i="2"/>
  <c r="P164" i="2"/>
  <c r="G158" i="2"/>
  <c r="G157" i="2"/>
  <c r="N149" i="2" l="1"/>
  <c r="P149" i="2"/>
  <c r="N150" i="2"/>
  <c r="P150" i="2"/>
  <c r="N151" i="2"/>
  <c r="P151" i="2"/>
  <c r="N152" i="2"/>
  <c r="P152" i="2"/>
  <c r="N153" i="2"/>
  <c r="P153" i="2"/>
  <c r="N154" i="2"/>
  <c r="P154" i="2"/>
  <c r="N155" i="2"/>
  <c r="P155" i="2"/>
  <c r="N156" i="2"/>
  <c r="P156" i="2"/>
  <c r="G156" i="2"/>
  <c r="G155" i="2"/>
  <c r="G154" i="2"/>
  <c r="G153" i="2"/>
  <c r="G152" i="2"/>
  <c r="G151" i="2"/>
  <c r="G150" i="2"/>
  <c r="G149" i="2"/>
  <c r="N141" i="2" l="1"/>
  <c r="P141" i="2"/>
  <c r="N142" i="2"/>
  <c r="P142" i="2"/>
  <c r="N143" i="2"/>
  <c r="P143" i="2"/>
  <c r="N144" i="2"/>
  <c r="P144" i="2"/>
  <c r="N145" i="2"/>
  <c r="P145" i="2"/>
  <c r="N146" i="2"/>
  <c r="P146" i="2"/>
  <c r="N147" i="2"/>
  <c r="P147" i="2"/>
  <c r="N148" i="2"/>
  <c r="P148" i="2"/>
  <c r="G148" i="2"/>
  <c r="G147" i="2"/>
  <c r="G146" i="2"/>
  <c r="G145" i="2"/>
  <c r="G144" i="2"/>
  <c r="G143" i="2"/>
  <c r="G142" i="2"/>
  <c r="G141" i="2"/>
  <c r="N132" i="2" l="1"/>
  <c r="P132" i="2"/>
  <c r="N133" i="2"/>
  <c r="P133" i="2"/>
  <c r="N134" i="2"/>
  <c r="P134" i="2"/>
  <c r="N135" i="2"/>
  <c r="P135" i="2"/>
  <c r="N136" i="2"/>
  <c r="P136" i="2"/>
  <c r="N137" i="2"/>
  <c r="P137" i="2"/>
  <c r="N138" i="2"/>
  <c r="P138" i="2"/>
  <c r="N139" i="2"/>
  <c r="P139" i="2"/>
  <c r="N140" i="2"/>
  <c r="P140" i="2"/>
  <c r="G140" i="2"/>
  <c r="G139" i="2"/>
  <c r="G138" i="2"/>
  <c r="G137" i="2"/>
  <c r="G136" i="2"/>
  <c r="G135" i="2"/>
  <c r="G134" i="2"/>
  <c r="G133" i="2"/>
  <c r="G132" i="2"/>
  <c r="N127" i="2" l="1"/>
  <c r="P127" i="2"/>
  <c r="N128" i="2"/>
  <c r="P128" i="2"/>
  <c r="N129" i="2"/>
  <c r="P129" i="2"/>
  <c r="N130" i="2"/>
  <c r="P130" i="2"/>
  <c r="N131" i="2"/>
  <c r="P131" i="2"/>
  <c r="G131" i="2"/>
  <c r="G130" i="2"/>
  <c r="G129" i="2"/>
  <c r="G128" i="2"/>
  <c r="G127" i="2"/>
  <c r="G124" i="2"/>
  <c r="G125" i="2"/>
  <c r="G126" i="2"/>
  <c r="N124" i="2"/>
  <c r="P124" i="2"/>
  <c r="N125" i="2"/>
  <c r="P125" i="2"/>
  <c r="N126" i="2"/>
  <c r="P126" i="2"/>
  <c r="G123" i="2" l="1"/>
  <c r="N116" i="2" l="1"/>
  <c r="P116" i="2"/>
  <c r="N117" i="2"/>
  <c r="P117" i="2"/>
  <c r="N118" i="2"/>
  <c r="P118" i="2"/>
  <c r="N119" i="2"/>
  <c r="P119" i="2"/>
  <c r="N120" i="2"/>
  <c r="P120" i="2"/>
  <c r="N121" i="2"/>
  <c r="P121" i="2"/>
  <c r="N122" i="2"/>
  <c r="P122" i="2"/>
  <c r="N123" i="2"/>
  <c r="P123" i="2"/>
  <c r="G122" i="2"/>
  <c r="G121" i="2"/>
  <c r="G120" i="2"/>
  <c r="G119" i="2"/>
  <c r="G118" i="2"/>
  <c r="G117" i="2"/>
  <c r="G116" i="2"/>
  <c r="N108" i="2" l="1"/>
  <c r="P108" i="2"/>
  <c r="N109" i="2"/>
  <c r="P109" i="2"/>
  <c r="N110" i="2"/>
  <c r="P110" i="2"/>
  <c r="N111" i="2"/>
  <c r="P111" i="2"/>
  <c r="N112" i="2"/>
  <c r="P112" i="2"/>
  <c r="N113" i="2"/>
  <c r="P113" i="2"/>
  <c r="N114" i="2"/>
  <c r="P114" i="2"/>
  <c r="N115" i="2"/>
  <c r="P115" i="2"/>
  <c r="G115" i="2"/>
  <c r="G114" i="2"/>
  <c r="G113" i="2"/>
  <c r="G112" i="2"/>
  <c r="G111" i="2"/>
  <c r="G110" i="2"/>
  <c r="G109" i="2"/>
  <c r="G108" i="2"/>
  <c r="N101" i="2" l="1"/>
  <c r="P101" i="2"/>
  <c r="N102" i="2"/>
  <c r="P102" i="2"/>
  <c r="N103" i="2"/>
  <c r="P103" i="2"/>
  <c r="N104" i="2"/>
  <c r="P104" i="2"/>
  <c r="N105" i="2"/>
  <c r="P105" i="2"/>
  <c r="N106" i="2"/>
  <c r="P106" i="2"/>
  <c r="N107" i="2"/>
  <c r="P107" i="2"/>
  <c r="G107" i="2"/>
  <c r="G106" i="2"/>
  <c r="G105" i="2"/>
  <c r="G104" i="2"/>
  <c r="G103" i="2"/>
  <c r="G102" i="2"/>
  <c r="G101" i="2"/>
  <c r="N92" i="2" l="1"/>
  <c r="P92" i="2"/>
  <c r="N93" i="2"/>
  <c r="P93" i="2"/>
  <c r="N94" i="2"/>
  <c r="P94" i="2"/>
  <c r="N95" i="2"/>
  <c r="P95" i="2"/>
  <c r="N96" i="2"/>
  <c r="P96" i="2"/>
  <c r="N97" i="2"/>
  <c r="P97" i="2"/>
  <c r="N98" i="2"/>
  <c r="P98" i="2"/>
  <c r="N99" i="2"/>
  <c r="P99" i="2"/>
  <c r="N100" i="2"/>
  <c r="P100" i="2"/>
  <c r="G100" i="2"/>
  <c r="G99" i="2"/>
  <c r="G98" i="2"/>
  <c r="G97" i="2"/>
  <c r="G96" i="2"/>
  <c r="G95" i="2"/>
  <c r="G94" i="2"/>
  <c r="G93" i="2"/>
  <c r="G92" i="2"/>
  <c r="N84" i="2" l="1"/>
  <c r="P84" i="2"/>
  <c r="N85" i="2"/>
  <c r="P85" i="2"/>
  <c r="N86" i="2"/>
  <c r="P86" i="2"/>
  <c r="N87" i="2"/>
  <c r="P87" i="2"/>
  <c r="N88" i="2"/>
  <c r="P88" i="2"/>
  <c r="N89" i="2"/>
  <c r="P89" i="2"/>
  <c r="N90" i="2"/>
  <c r="P90" i="2"/>
  <c r="N91" i="2"/>
  <c r="P91" i="2"/>
  <c r="G91" i="2"/>
  <c r="G90" i="2"/>
  <c r="G89" i="2"/>
  <c r="G88" i="2"/>
  <c r="G87" i="2"/>
  <c r="G86" i="2"/>
  <c r="G85" i="2"/>
  <c r="G84" i="2"/>
  <c r="N76" i="2" l="1"/>
  <c r="P76" i="2"/>
  <c r="N77" i="2"/>
  <c r="P77" i="2"/>
  <c r="N78" i="2"/>
  <c r="P78" i="2"/>
  <c r="N79" i="2"/>
  <c r="P79" i="2"/>
  <c r="N80" i="2"/>
  <c r="P80" i="2"/>
  <c r="N81" i="2"/>
  <c r="P81" i="2"/>
  <c r="N82" i="2"/>
  <c r="P82" i="2"/>
  <c r="N83" i="2"/>
  <c r="P83" i="2"/>
  <c r="G83" i="2"/>
  <c r="G82" i="2"/>
  <c r="G81" i="2"/>
  <c r="G80" i="2"/>
  <c r="G79" i="2"/>
  <c r="G78" i="2"/>
  <c r="G77" i="2"/>
  <c r="G76" i="2"/>
  <c r="N69" i="2" l="1"/>
  <c r="P69" i="2"/>
  <c r="N70" i="2"/>
  <c r="P70" i="2"/>
  <c r="N71" i="2"/>
  <c r="P71" i="2"/>
  <c r="N72" i="2"/>
  <c r="P72" i="2"/>
  <c r="N73" i="2"/>
  <c r="P73" i="2"/>
  <c r="N74" i="2"/>
  <c r="P74" i="2"/>
  <c r="N75" i="2"/>
  <c r="P75" i="2"/>
  <c r="G75" i="2"/>
  <c r="G74" i="2"/>
  <c r="G73" i="2"/>
  <c r="G72" i="2"/>
  <c r="G71" i="2"/>
  <c r="G70" i="2"/>
  <c r="G69" i="2"/>
  <c r="N61" i="2" l="1"/>
  <c r="P61" i="2"/>
  <c r="N62" i="2"/>
  <c r="P62" i="2"/>
  <c r="N63" i="2"/>
  <c r="P63" i="2"/>
  <c r="N64" i="2"/>
  <c r="P64" i="2"/>
  <c r="N65" i="2"/>
  <c r="P65" i="2"/>
  <c r="N66" i="2"/>
  <c r="P66" i="2"/>
  <c r="N67" i="2"/>
  <c r="P67" i="2"/>
  <c r="N68" i="2"/>
  <c r="P68" i="2"/>
  <c r="G68" i="2"/>
  <c r="G67" i="2"/>
  <c r="G66" i="2"/>
  <c r="G65" i="2"/>
  <c r="G64" i="2"/>
  <c r="G63" i="2"/>
  <c r="G62" i="2"/>
  <c r="G61" i="2"/>
  <c r="N53" i="2" l="1"/>
  <c r="P53" i="2"/>
  <c r="N54" i="2"/>
  <c r="P54" i="2"/>
  <c r="N55" i="2"/>
  <c r="P55" i="2"/>
  <c r="N56" i="2"/>
  <c r="P56" i="2"/>
  <c r="N57" i="2"/>
  <c r="P57" i="2"/>
  <c r="N58" i="2"/>
  <c r="P58" i="2"/>
  <c r="N59" i="2"/>
  <c r="P59" i="2"/>
  <c r="N60" i="2"/>
  <c r="P60" i="2"/>
  <c r="G60" i="2"/>
  <c r="G59" i="2"/>
  <c r="G58" i="2"/>
  <c r="G57" i="2"/>
  <c r="G56" i="2"/>
  <c r="G55" i="2"/>
  <c r="G54" i="2"/>
  <c r="G53" i="2"/>
  <c r="N48" i="2" l="1"/>
  <c r="P48" i="2"/>
  <c r="N49" i="2"/>
  <c r="P49" i="2"/>
  <c r="N50" i="2"/>
  <c r="P50" i="2"/>
  <c r="N51" i="2"/>
  <c r="P51" i="2"/>
  <c r="N52" i="2"/>
  <c r="P52" i="2"/>
  <c r="G52" i="2"/>
  <c r="G51" i="2"/>
  <c r="G50" i="2"/>
  <c r="G49" i="2"/>
  <c r="G48" i="2"/>
  <c r="N45" i="2" l="1"/>
  <c r="P45" i="2"/>
  <c r="N46" i="2"/>
  <c r="P46" i="2"/>
  <c r="N47" i="2"/>
  <c r="P47" i="2"/>
  <c r="G47" i="2"/>
  <c r="G46" i="2"/>
  <c r="G45" i="2"/>
  <c r="N38" i="2" l="1"/>
  <c r="P38" i="2"/>
  <c r="N39" i="2"/>
  <c r="P39" i="2"/>
  <c r="N40" i="2"/>
  <c r="P40" i="2"/>
  <c r="N41" i="2"/>
  <c r="P41" i="2"/>
  <c r="N42" i="2"/>
  <c r="P42" i="2"/>
  <c r="N43" i="2"/>
  <c r="P43" i="2"/>
  <c r="N44" i="2"/>
  <c r="P44" i="2"/>
  <c r="G44" i="2"/>
  <c r="G43" i="2"/>
  <c r="G42" i="2"/>
  <c r="G41" i="2"/>
  <c r="G40" i="2"/>
  <c r="G39" i="2"/>
  <c r="G38" i="2"/>
  <c r="B21" i="1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9" i="2"/>
  <c r="N30" i="2" l="1"/>
  <c r="P30" i="2"/>
  <c r="N31" i="2"/>
  <c r="P31" i="2"/>
  <c r="N32" i="2"/>
  <c r="P32" i="2"/>
  <c r="N33" i="2"/>
  <c r="P33" i="2"/>
  <c r="N34" i="2"/>
  <c r="P34" i="2"/>
  <c r="N35" i="2"/>
  <c r="P35" i="2"/>
  <c r="N36" i="2"/>
  <c r="P36" i="2"/>
  <c r="N37" i="2"/>
  <c r="P37" i="2"/>
  <c r="N13" i="2" l="1"/>
  <c r="P13" i="2"/>
  <c r="N14" i="2"/>
  <c r="P14" i="2"/>
  <c r="N15" i="2"/>
  <c r="P15" i="2"/>
  <c r="N16" i="2"/>
  <c r="P16" i="2"/>
  <c r="N17" i="2"/>
  <c r="P17" i="2"/>
  <c r="N18" i="2"/>
  <c r="P18" i="2"/>
  <c r="N19" i="2"/>
  <c r="P19" i="2"/>
  <c r="N20" i="2"/>
  <c r="P20" i="2"/>
  <c r="N21" i="2"/>
  <c r="P21" i="2"/>
  <c r="N22" i="2"/>
  <c r="P22" i="2"/>
  <c r="N23" i="2"/>
  <c r="P23" i="2"/>
  <c r="N24" i="2"/>
  <c r="P24" i="2"/>
  <c r="N25" i="2"/>
  <c r="P25" i="2"/>
  <c r="N26" i="2"/>
  <c r="P26" i="2"/>
  <c r="N27" i="2"/>
  <c r="P27" i="2"/>
  <c r="N28" i="2"/>
  <c r="P28" i="2"/>
  <c r="N29" i="2"/>
  <c r="P29" i="2"/>
  <c r="N11" i="2"/>
  <c r="P11" i="2"/>
  <c r="N12" i="2"/>
  <c r="P12" i="2"/>
  <c r="N10" i="2"/>
  <c r="P10" i="2"/>
  <c r="B40" i="1" l="1"/>
  <c r="B39" i="1" l="1"/>
  <c r="B43" i="1" s="1"/>
  <c r="G19" i="1"/>
  <c r="G20" i="1" s="1"/>
  <c r="C38" i="1"/>
  <c r="C35" i="1"/>
  <c r="C17" i="1"/>
  <c r="C19" i="1"/>
  <c r="C20" i="1"/>
  <c r="C16" i="1"/>
  <c r="I9" i="2"/>
  <c r="P9" i="2"/>
  <c r="N9" i="2"/>
  <c r="I1" i="2"/>
  <c r="I2" i="2"/>
  <c r="B3" i="2"/>
  <c r="B2" i="2"/>
  <c r="B1" i="2"/>
  <c r="G13" i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K44" i="2" s="1"/>
  <c r="K45" i="2" s="1"/>
  <c r="K46" i="2" s="1"/>
  <c r="K47" i="2" s="1"/>
  <c r="K48" i="2" s="1"/>
  <c r="K49" i="2" s="1"/>
  <c r="K50" i="2" s="1"/>
  <c r="K51" i="2" s="1"/>
  <c r="K52" i="2" s="1"/>
  <c r="K53" i="2" s="1"/>
  <c r="K54" i="2" s="1"/>
  <c r="K55" i="2" s="1"/>
  <c r="K56" i="2" s="1"/>
  <c r="K57" i="2" s="1"/>
  <c r="K58" i="2" s="1"/>
  <c r="K59" i="2" s="1"/>
  <c r="K60" i="2" s="1"/>
  <c r="K61" i="2" s="1"/>
  <c r="K62" i="2" s="1"/>
  <c r="K63" i="2" s="1"/>
  <c r="K64" i="2" s="1"/>
  <c r="K65" i="2" s="1"/>
  <c r="K66" i="2" s="1"/>
  <c r="K67" i="2" s="1"/>
  <c r="K68" i="2" s="1"/>
  <c r="K69" i="2" s="1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K82" i="2" s="1"/>
  <c r="K83" i="2" s="1"/>
  <c r="K84" i="2" s="1"/>
  <c r="K85" i="2" s="1"/>
  <c r="K86" i="2" s="1"/>
  <c r="K87" i="2" s="1"/>
  <c r="K88" i="2" s="1"/>
  <c r="K89" i="2" s="1"/>
  <c r="K90" i="2" s="1"/>
  <c r="K91" i="2" s="1"/>
  <c r="K92" i="2" s="1"/>
  <c r="K93" i="2" s="1"/>
  <c r="K94" i="2" s="1"/>
  <c r="K95" i="2" s="1"/>
  <c r="K96" i="2" s="1"/>
  <c r="K97" i="2" s="1"/>
  <c r="K98" i="2" s="1"/>
  <c r="K99" i="2" s="1"/>
  <c r="K100" i="2" s="1"/>
  <c r="K101" i="2" s="1"/>
  <c r="K102" i="2" s="1"/>
  <c r="K103" i="2" s="1"/>
  <c r="K104" i="2" s="1"/>
  <c r="K105" i="2" s="1"/>
  <c r="K106" i="2" s="1"/>
  <c r="K107" i="2" s="1"/>
  <c r="K108" i="2" s="1"/>
  <c r="K109" i="2" s="1"/>
  <c r="K110" i="2" s="1"/>
  <c r="K111" i="2" s="1"/>
  <c r="K112" i="2" s="1"/>
  <c r="K113" i="2" s="1"/>
  <c r="K114" i="2" s="1"/>
  <c r="K115" i="2" s="1"/>
  <c r="K116" i="2" s="1"/>
  <c r="K117" i="2" s="1"/>
  <c r="K118" i="2" s="1"/>
  <c r="K119" i="2" s="1"/>
  <c r="K120" i="2" s="1"/>
  <c r="K121" i="2" s="1"/>
  <c r="K122" i="2" s="1"/>
  <c r="K123" i="2" s="1"/>
  <c r="K124" i="2" s="1"/>
  <c r="K125" i="2" s="1"/>
  <c r="K126" i="2" s="1"/>
  <c r="K127" i="2" s="1"/>
  <c r="K128" i="2" s="1"/>
  <c r="K129" i="2" s="1"/>
  <c r="K130" i="2" s="1"/>
  <c r="K131" i="2" s="1"/>
  <c r="K132" i="2" s="1"/>
  <c r="K133" i="2" s="1"/>
  <c r="K134" i="2" s="1"/>
  <c r="K135" i="2" s="1"/>
  <c r="K136" i="2" s="1"/>
  <c r="K137" i="2" s="1"/>
  <c r="K138" i="2" s="1"/>
  <c r="K139" i="2" s="1"/>
  <c r="K140" i="2" s="1"/>
  <c r="K141" i="2" s="1"/>
  <c r="K142" i="2" s="1"/>
  <c r="K143" i="2" s="1"/>
  <c r="K144" i="2" s="1"/>
  <c r="K145" i="2" s="1"/>
  <c r="K146" i="2" s="1"/>
  <c r="K147" i="2" s="1"/>
  <c r="K148" i="2" s="1"/>
  <c r="K149" i="2" s="1"/>
  <c r="K150" i="2" s="1"/>
  <c r="K151" i="2" s="1"/>
  <c r="K152" i="2" s="1"/>
  <c r="K153" i="2" s="1"/>
  <c r="K154" i="2" s="1"/>
  <c r="K155" i="2" s="1"/>
  <c r="K156" i="2" s="1"/>
  <c r="K157" i="2" s="1"/>
  <c r="K158" i="2" s="1"/>
  <c r="K159" i="2" s="1"/>
  <c r="K160" i="2" s="1"/>
  <c r="K161" i="2" s="1"/>
  <c r="K162" i="2" s="1"/>
  <c r="K163" i="2" s="1"/>
  <c r="K164" i="2" s="1"/>
  <c r="K165" i="2" s="1"/>
  <c r="K166" i="2" s="1"/>
  <c r="K167" i="2" s="1"/>
  <c r="K168" i="2" s="1"/>
  <c r="K169" i="2" s="1"/>
  <c r="K170" i="2" s="1"/>
  <c r="K171" i="2" s="1"/>
  <c r="K172" i="2" s="1"/>
  <c r="K173" i="2" s="1"/>
  <c r="K174" i="2" s="1"/>
  <c r="K175" i="2" s="1"/>
  <c r="K176" i="2" s="1"/>
  <c r="K177" i="2" s="1"/>
  <c r="K178" i="2" s="1"/>
  <c r="K179" i="2" s="1"/>
  <c r="K180" i="2" s="1"/>
  <c r="K181" i="2" s="1"/>
  <c r="K182" i="2" s="1"/>
  <c r="K183" i="2" s="1"/>
  <c r="K184" i="2" s="1"/>
  <c r="K185" i="2" s="1"/>
  <c r="K186" i="2" s="1"/>
  <c r="K187" i="2" s="1"/>
  <c r="K188" i="2" s="1"/>
  <c r="K189" i="2" s="1"/>
  <c r="K190" i="2" s="1"/>
  <c r="K191" i="2" s="1"/>
  <c r="K192" i="2" s="1"/>
  <c r="K193" i="2" s="1"/>
  <c r="K194" i="2" s="1"/>
  <c r="K195" i="2" s="1"/>
  <c r="K196" i="2" s="1"/>
  <c r="K197" i="2" s="1"/>
  <c r="K198" i="2" s="1"/>
  <c r="K199" i="2" s="1"/>
  <c r="K200" i="2" s="1"/>
  <c r="K201" i="2" s="1"/>
  <c r="H18" i="1"/>
  <c r="H17" i="1"/>
  <c r="H202" i="2" l="1"/>
  <c r="H200" i="2"/>
  <c r="H199" i="2"/>
  <c r="H201" i="2"/>
  <c r="H192" i="2"/>
  <c r="H191" i="2"/>
  <c r="H194" i="2"/>
  <c r="H195" i="2"/>
  <c r="H188" i="2"/>
  <c r="H193" i="2"/>
  <c r="H196" i="2"/>
  <c r="H189" i="2"/>
  <c r="H198" i="2"/>
  <c r="H197" i="2"/>
  <c r="H186" i="2"/>
  <c r="H190" i="2"/>
  <c r="H181" i="2"/>
  <c r="H183" i="2"/>
  <c r="H187" i="2"/>
  <c r="H177" i="2"/>
  <c r="H182" i="2"/>
  <c r="H185" i="2"/>
  <c r="H184" i="2"/>
  <c r="H180" i="2"/>
  <c r="H174" i="2"/>
  <c r="H176" i="2"/>
  <c r="H173" i="2"/>
  <c r="H178" i="2"/>
  <c r="H172" i="2"/>
  <c r="H179" i="2"/>
  <c r="H175" i="2"/>
  <c r="H169" i="2"/>
  <c r="H170" i="2"/>
  <c r="H171" i="2"/>
  <c r="H168" i="2"/>
  <c r="H165" i="2"/>
  <c r="H166" i="2"/>
  <c r="H167" i="2"/>
  <c r="H163" i="2"/>
  <c r="H159" i="2"/>
  <c r="H164" i="2"/>
  <c r="H160" i="2"/>
  <c r="H162" i="2"/>
  <c r="H161" i="2"/>
  <c r="H158" i="2"/>
  <c r="H157" i="2"/>
  <c r="H154" i="2"/>
  <c r="H155" i="2"/>
  <c r="H149" i="2"/>
  <c r="H152" i="2"/>
  <c r="H144" i="2"/>
  <c r="H150" i="2"/>
  <c r="H156" i="2"/>
  <c r="H153" i="2"/>
  <c r="H151" i="2"/>
  <c r="H145" i="2"/>
  <c r="H141" i="2"/>
  <c r="H143" i="2"/>
  <c r="H148" i="2"/>
  <c r="H133" i="2"/>
  <c r="H146" i="2"/>
  <c r="H142" i="2"/>
  <c r="H147" i="2"/>
  <c r="H138" i="2"/>
  <c r="H136" i="2"/>
  <c r="H124" i="2"/>
  <c r="H132" i="2"/>
  <c r="H140" i="2"/>
  <c r="H125" i="2"/>
  <c r="H135" i="2"/>
  <c r="H137" i="2"/>
  <c r="H134" i="2"/>
  <c r="H139" i="2"/>
  <c r="H128" i="2"/>
  <c r="H131" i="2"/>
  <c r="H129" i="2"/>
  <c r="H130" i="2"/>
  <c r="H126" i="2"/>
  <c r="H127" i="2"/>
  <c r="H123" i="2"/>
  <c r="H119" i="2"/>
  <c r="H117" i="2"/>
  <c r="H120" i="2"/>
  <c r="H118" i="2"/>
  <c r="H122" i="2"/>
  <c r="H121" i="2"/>
  <c r="H116" i="2"/>
  <c r="H113" i="2"/>
  <c r="H114" i="2"/>
  <c r="H110" i="2"/>
  <c r="H115" i="2"/>
  <c r="H108" i="2"/>
  <c r="H111" i="2"/>
  <c r="H109" i="2"/>
  <c r="H112" i="2"/>
  <c r="H107" i="2"/>
  <c r="H103" i="2"/>
  <c r="H102" i="2"/>
  <c r="H106" i="2"/>
  <c r="H104" i="2"/>
  <c r="H101" i="2"/>
  <c r="H105" i="2"/>
  <c r="H94" i="2"/>
  <c r="H97" i="2"/>
  <c r="H98" i="2"/>
  <c r="H95" i="2"/>
  <c r="H100" i="2"/>
  <c r="H96" i="2"/>
  <c r="H91" i="2"/>
  <c r="H92" i="2"/>
  <c r="H84" i="2"/>
  <c r="H93" i="2"/>
  <c r="H99" i="2"/>
  <c r="H85" i="2"/>
  <c r="H88" i="2"/>
  <c r="H86" i="2"/>
  <c r="H87" i="2"/>
  <c r="H89" i="2"/>
  <c r="H90" i="2"/>
  <c r="H78" i="2"/>
  <c r="H74" i="2"/>
  <c r="H76" i="2"/>
  <c r="H79" i="2"/>
  <c r="H83" i="2"/>
  <c r="H77" i="2"/>
  <c r="H81" i="2"/>
  <c r="H82" i="2"/>
  <c r="H80" i="2"/>
  <c r="H72" i="2"/>
  <c r="H69" i="2"/>
  <c r="H71" i="2"/>
  <c r="H73" i="2"/>
  <c r="H70" i="2"/>
  <c r="H75" i="2"/>
  <c r="H64" i="2"/>
  <c r="H62" i="2"/>
  <c r="H68" i="2"/>
  <c r="H61" i="2"/>
  <c r="H65" i="2"/>
  <c r="H67" i="2"/>
  <c r="H63" i="2"/>
  <c r="H66" i="2"/>
  <c r="H54" i="2"/>
  <c r="H56" i="2"/>
  <c r="H58" i="2"/>
  <c r="H57" i="2"/>
  <c r="H53" i="2"/>
  <c r="H59" i="2"/>
  <c r="H60" i="2"/>
  <c r="H55" i="2"/>
  <c r="H51" i="2"/>
  <c r="H46" i="2"/>
  <c r="H52" i="2"/>
  <c r="H49" i="2"/>
  <c r="H48" i="2"/>
  <c r="H50" i="2"/>
  <c r="H45" i="2"/>
  <c r="H47" i="2"/>
  <c r="H38" i="2"/>
  <c r="H13" i="2"/>
  <c r="H21" i="2"/>
  <c r="H29" i="2"/>
  <c r="H37" i="2"/>
  <c r="H25" i="2"/>
  <c r="H10" i="2"/>
  <c r="H26" i="2"/>
  <c r="H12" i="2"/>
  <c r="H39" i="2"/>
  <c r="H14" i="2"/>
  <c r="H22" i="2"/>
  <c r="H30" i="2"/>
  <c r="H9" i="2"/>
  <c r="H15" i="2"/>
  <c r="H23" i="2"/>
  <c r="H16" i="2"/>
  <c r="H24" i="2"/>
  <c r="H32" i="2"/>
  <c r="H33" i="2"/>
  <c r="H18" i="2"/>
  <c r="H44" i="2"/>
  <c r="H28" i="2"/>
  <c r="H40" i="2"/>
  <c r="H31" i="2"/>
  <c r="H19" i="2"/>
  <c r="H20" i="2"/>
  <c r="H36" i="2"/>
  <c r="H41" i="2"/>
  <c r="H42" i="2"/>
  <c r="H34" i="2"/>
  <c r="H11" i="2"/>
  <c r="H27" i="2"/>
  <c r="H43" i="2"/>
  <c r="H17" i="2"/>
  <c r="H35" i="2"/>
  <c r="F23" i="1"/>
  <c r="G24" i="1" s="1"/>
  <c r="C21" i="1"/>
  <c r="J10" i="2"/>
  <c r="J11" i="2" s="1"/>
  <c r="J12" i="2" s="1"/>
  <c r="J13" i="2" l="1"/>
  <c r="I12" i="2"/>
  <c r="I10" i="2"/>
  <c r="I11" i="2"/>
  <c r="L10" i="2" l="1"/>
  <c r="I13" i="2"/>
  <c r="L11" i="2" s="1"/>
  <c r="J14" i="2"/>
  <c r="J15" i="2" l="1"/>
  <c r="I14" i="2"/>
  <c r="L12" i="2" l="1"/>
  <c r="I15" i="2"/>
  <c r="L13" i="2" s="1"/>
  <c r="J16" i="2"/>
  <c r="I16" i="2" l="1"/>
  <c r="J17" i="2"/>
  <c r="I17" i="2" l="1"/>
  <c r="L15" i="2" s="1"/>
  <c r="J18" i="2"/>
  <c r="L14" i="2"/>
  <c r="I18" i="2" l="1"/>
  <c r="J19" i="2"/>
  <c r="I19" i="2" l="1"/>
  <c r="J20" i="2"/>
  <c r="L16" i="2"/>
  <c r="I20" i="2" l="1"/>
  <c r="J21" i="2"/>
  <c r="L17" i="2"/>
  <c r="I21" i="2" l="1"/>
  <c r="J22" i="2"/>
  <c r="L18" i="2"/>
  <c r="J23" i="2" l="1"/>
  <c r="I22" i="2"/>
  <c r="L19" i="2"/>
  <c r="L20" i="2" l="1"/>
  <c r="I23" i="2"/>
  <c r="J24" i="2"/>
  <c r="I24" i="2" l="1"/>
  <c r="L22" i="2" s="1"/>
  <c r="J25" i="2"/>
  <c r="L21" i="2"/>
  <c r="I25" i="2" l="1"/>
  <c r="J26" i="2"/>
  <c r="I26" i="2" l="1"/>
  <c r="J27" i="2"/>
  <c r="L23" i="2"/>
  <c r="J28" i="2" l="1"/>
  <c r="I27" i="2"/>
  <c r="L24" i="2"/>
  <c r="L25" i="2" l="1"/>
  <c r="I28" i="2"/>
  <c r="J29" i="2"/>
  <c r="I29" i="2" l="1"/>
  <c r="J30" i="2"/>
  <c r="L26" i="2"/>
  <c r="L27" i="2" l="1"/>
  <c r="I30" i="2"/>
  <c r="J31" i="2"/>
  <c r="L28" i="2" l="1"/>
  <c r="J32" i="2"/>
  <c r="I31" i="2"/>
  <c r="L29" i="2" s="1"/>
  <c r="J33" i="2" l="1"/>
  <c r="I32" i="2"/>
  <c r="L30" i="2" s="1"/>
  <c r="I33" i="2" l="1"/>
  <c r="L31" i="2" s="1"/>
  <c r="J34" i="2"/>
  <c r="I34" i="2" l="1"/>
  <c r="J35" i="2"/>
  <c r="I35" i="2" l="1"/>
  <c r="L33" i="2" s="1"/>
  <c r="J36" i="2"/>
  <c r="L32" i="2"/>
  <c r="J37" i="2" l="1"/>
  <c r="I36" i="2"/>
  <c r="I37" i="2" l="1"/>
  <c r="L35" i="2" s="1"/>
  <c r="J38" i="2"/>
  <c r="L34" i="2"/>
  <c r="I38" i="2" l="1"/>
  <c r="J39" i="2"/>
  <c r="J40" i="2" l="1"/>
  <c r="I39" i="2"/>
  <c r="L37" i="2" s="1"/>
  <c r="L36" i="2"/>
  <c r="J41" i="2" l="1"/>
  <c r="I40" i="2"/>
  <c r="L38" i="2" l="1"/>
  <c r="I41" i="2"/>
  <c r="J42" i="2"/>
  <c r="L39" i="2"/>
  <c r="I42" i="2" l="1"/>
  <c r="J43" i="2"/>
  <c r="I43" i="2" l="1"/>
  <c r="L41" i="2" s="1"/>
  <c r="J44" i="2"/>
  <c r="L40" i="2"/>
  <c r="I44" i="2" l="1"/>
  <c r="J45" i="2"/>
  <c r="L42" i="2"/>
  <c r="I45" i="2" l="1"/>
  <c r="J46" i="2"/>
  <c r="J47" i="2" l="1"/>
  <c r="I46" i="2"/>
  <c r="L43" i="2"/>
  <c r="I47" i="2" l="1"/>
  <c r="J48" i="2"/>
  <c r="L45" i="2"/>
  <c r="L44" i="2"/>
  <c r="I48" i="2" l="1"/>
  <c r="J49" i="2"/>
  <c r="J50" i="2" l="1"/>
  <c r="I49" i="2"/>
  <c r="L46" i="2"/>
  <c r="L47" i="2" l="1"/>
  <c r="I50" i="2"/>
  <c r="J51" i="2"/>
  <c r="L48" i="2" l="1"/>
  <c r="J52" i="2"/>
  <c r="I51" i="2"/>
  <c r="I52" i="2" l="1"/>
  <c r="L50" i="2" s="1"/>
  <c r="J53" i="2"/>
  <c r="L49" i="2"/>
  <c r="I53" i="2" l="1"/>
  <c r="L51" i="2" s="1"/>
  <c r="J54" i="2"/>
  <c r="I54" i="2" l="1"/>
  <c r="L52" i="2" s="1"/>
  <c r="J55" i="2"/>
  <c r="I55" i="2" l="1"/>
  <c r="L53" i="2" s="1"/>
  <c r="J56" i="2"/>
  <c r="J57" i="2" l="1"/>
  <c r="I56" i="2"/>
  <c r="L54" i="2" l="1"/>
  <c r="I57" i="2"/>
  <c r="J58" i="2"/>
  <c r="I58" i="2" l="1"/>
  <c r="L56" i="2" s="1"/>
  <c r="J59" i="2"/>
  <c r="L55" i="2"/>
  <c r="J60" i="2" l="1"/>
  <c r="I59" i="2"/>
  <c r="I60" i="2" l="1"/>
  <c r="J61" i="2"/>
  <c r="L57" i="2"/>
  <c r="I61" i="2" l="1"/>
  <c r="J62" i="2"/>
  <c r="L58" i="2"/>
  <c r="J63" i="2" l="1"/>
  <c r="I62" i="2"/>
  <c r="L59" i="2"/>
  <c r="L60" i="2" l="1"/>
  <c r="I63" i="2"/>
  <c r="J64" i="2"/>
  <c r="J65" i="2" l="1"/>
  <c r="I64" i="2"/>
  <c r="L61" i="2"/>
  <c r="L62" i="2" l="1"/>
  <c r="I65" i="2"/>
  <c r="J66" i="2"/>
  <c r="J67" i="2" l="1"/>
  <c r="I66" i="2"/>
  <c r="L63" i="2"/>
  <c r="L64" i="2"/>
  <c r="I67" i="2" l="1"/>
  <c r="J68" i="2"/>
  <c r="I68" i="2" l="1"/>
  <c r="J69" i="2"/>
  <c r="L65" i="2"/>
  <c r="I69" i="2" l="1"/>
  <c r="J70" i="2"/>
  <c r="L67" i="2"/>
  <c r="L66" i="2"/>
  <c r="J71" i="2" l="1"/>
  <c r="I70" i="2"/>
  <c r="L68" i="2"/>
  <c r="I71" i="2" l="1"/>
  <c r="J72" i="2"/>
  <c r="J73" i="2" l="1"/>
  <c r="I72" i="2"/>
  <c r="L70" i="2" s="1"/>
  <c r="L69" i="2"/>
  <c r="I73" i="2" l="1"/>
  <c r="J74" i="2"/>
  <c r="J75" i="2" l="1"/>
  <c r="I74" i="2"/>
  <c r="L72" i="2" s="1"/>
  <c r="L71" i="2"/>
  <c r="I75" i="2" l="1"/>
  <c r="J76" i="2"/>
  <c r="I76" i="2" l="1"/>
  <c r="L74" i="2" s="1"/>
  <c r="J77" i="2"/>
  <c r="L73" i="2"/>
  <c r="J78" i="2" l="1"/>
  <c r="I77" i="2"/>
  <c r="L75" i="2" l="1"/>
  <c r="J79" i="2"/>
  <c r="I78" i="2"/>
  <c r="L76" i="2" s="1"/>
  <c r="I79" i="2" l="1"/>
  <c r="J80" i="2"/>
  <c r="L77" i="2" l="1"/>
  <c r="I80" i="2"/>
  <c r="J81" i="2"/>
  <c r="L78" i="2" l="1"/>
  <c r="I81" i="2"/>
  <c r="J82" i="2"/>
  <c r="I82" i="2" l="1"/>
  <c r="J83" i="2"/>
  <c r="L79" i="2"/>
  <c r="I83" i="2" l="1"/>
  <c r="J84" i="2"/>
  <c r="L80" i="2"/>
  <c r="L81" i="2" l="1"/>
  <c r="I84" i="2"/>
  <c r="J85" i="2"/>
  <c r="J86" i="2" l="1"/>
  <c r="I85" i="2"/>
  <c r="L82" i="2"/>
  <c r="L83" i="2" l="1"/>
  <c r="I86" i="2"/>
  <c r="J87" i="2"/>
  <c r="I87" i="2" l="1"/>
  <c r="J88" i="2"/>
  <c r="L84" i="2"/>
  <c r="J89" i="2" l="1"/>
  <c r="I88" i="2"/>
  <c r="L85" i="2"/>
  <c r="L86" i="2"/>
  <c r="I89" i="2" l="1"/>
  <c r="J90" i="2"/>
  <c r="I90" i="2" l="1"/>
  <c r="L88" i="2" s="1"/>
  <c r="J91" i="2"/>
  <c r="L87" i="2"/>
  <c r="I91" i="2" l="1"/>
  <c r="J92" i="2"/>
  <c r="I92" i="2" l="1"/>
  <c r="J93" i="2"/>
  <c r="L90" i="2"/>
  <c r="L89" i="2"/>
  <c r="I93" i="2" l="1"/>
  <c r="J94" i="2"/>
  <c r="I94" i="2" l="1"/>
  <c r="J95" i="2"/>
  <c r="L91" i="2"/>
  <c r="I95" i="2" l="1"/>
  <c r="J96" i="2"/>
  <c r="L92" i="2"/>
  <c r="J97" i="2" l="1"/>
  <c r="I96" i="2"/>
  <c r="L93" i="2"/>
  <c r="L94" i="2" l="1"/>
  <c r="I97" i="2"/>
  <c r="L95" i="2" s="1"/>
  <c r="J98" i="2"/>
  <c r="I98" i="2" l="1"/>
  <c r="J99" i="2"/>
  <c r="L96" i="2"/>
  <c r="J100" i="2" l="1"/>
  <c r="I99" i="2"/>
  <c r="I100" i="2" l="1"/>
  <c r="J101" i="2"/>
  <c r="G23" i="1"/>
  <c r="L97" i="2"/>
  <c r="L98" i="2"/>
  <c r="I101" i="2" l="1"/>
  <c r="J102" i="2"/>
  <c r="L99" i="2" l="1"/>
  <c r="J103" i="2"/>
  <c r="I102" i="2"/>
  <c r="I103" i="2" l="1"/>
  <c r="L101" i="2" s="1"/>
  <c r="J104" i="2"/>
  <c r="L100" i="2"/>
  <c r="I104" i="2" l="1"/>
  <c r="J105" i="2"/>
  <c r="J106" i="2" l="1"/>
  <c r="I105" i="2"/>
  <c r="L102" i="2"/>
  <c r="L103" i="2"/>
  <c r="J107" i="2" l="1"/>
  <c r="I106" i="2"/>
  <c r="L104" i="2" l="1"/>
  <c r="I107" i="2"/>
  <c r="J108" i="2"/>
  <c r="I108" i="2" l="1"/>
  <c r="J109" i="2"/>
  <c r="L105" i="2"/>
  <c r="J110" i="2" l="1"/>
  <c r="I109" i="2"/>
  <c r="L106" i="2"/>
  <c r="L107" i="2" l="1"/>
  <c r="I110" i="2"/>
  <c r="J111" i="2"/>
  <c r="J112" i="2" l="1"/>
  <c r="I111" i="2"/>
  <c r="L108" i="2"/>
  <c r="I112" i="2" l="1"/>
  <c r="J113" i="2"/>
  <c r="L109" i="2"/>
  <c r="I113" i="2" l="1"/>
  <c r="J114" i="2"/>
  <c r="L110" i="2"/>
  <c r="I114" i="2" l="1"/>
  <c r="J115" i="2"/>
  <c r="L111" i="2"/>
  <c r="I115" i="2" l="1"/>
  <c r="J116" i="2"/>
  <c r="L113" i="2"/>
  <c r="L112" i="2"/>
  <c r="I116" i="2" l="1"/>
  <c r="L114" i="2" s="1"/>
  <c r="J117" i="2"/>
  <c r="J118" i="2" l="1"/>
  <c r="I117" i="2"/>
  <c r="L115" i="2" l="1"/>
  <c r="I118" i="2"/>
  <c r="J119" i="2"/>
  <c r="I119" i="2" l="1"/>
  <c r="J120" i="2"/>
  <c r="L116" i="2"/>
  <c r="L117" i="2"/>
  <c r="I120" i="2" l="1"/>
  <c r="J121" i="2"/>
  <c r="J122" i="2" l="1"/>
  <c r="I121" i="2"/>
  <c r="L118" i="2"/>
  <c r="L119" i="2" l="1"/>
  <c r="I122" i="2"/>
  <c r="J123" i="2"/>
  <c r="L120" i="2" l="1"/>
  <c r="I123" i="2"/>
  <c r="L121" i="2" s="1"/>
  <c r="J124" i="2"/>
  <c r="I124" i="2" l="1"/>
  <c r="J125" i="2"/>
  <c r="L122" i="2"/>
  <c r="I125" i="2" l="1"/>
  <c r="J126" i="2"/>
  <c r="I126" i="2" l="1"/>
  <c r="J127" i="2"/>
  <c r="L123" i="2"/>
  <c r="L124" i="2"/>
  <c r="I127" i="2" l="1"/>
  <c r="J128" i="2"/>
  <c r="J129" i="2" l="1"/>
  <c r="I128" i="2"/>
  <c r="L125" i="2"/>
  <c r="L126" i="2" l="1"/>
  <c r="J130" i="2"/>
  <c r="I129" i="2"/>
  <c r="I130" i="2" l="1"/>
  <c r="J131" i="2"/>
  <c r="L127" i="2"/>
  <c r="L128" i="2" l="1"/>
  <c r="I131" i="2"/>
  <c r="L129" i="2" s="1"/>
  <c r="J132" i="2"/>
  <c r="I132" i="2" l="1"/>
  <c r="J133" i="2"/>
  <c r="J134" i="2" l="1"/>
  <c r="I133" i="2"/>
  <c r="L130" i="2"/>
  <c r="L131" i="2"/>
  <c r="J135" i="2" l="1"/>
  <c r="I134" i="2"/>
  <c r="L132" i="2"/>
  <c r="I135" i="2" l="1"/>
  <c r="J136" i="2"/>
  <c r="I136" i="2" l="1"/>
  <c r="J137" i="2"/>
  <c r="L133" i="2"/>
  <c r="L134" i="2"/>
  <c r="J138" i="2" l="1"/>
  <c r="I137" i="2"/>
  <c r="I138" i="2" l="1"/>
  <c r="J139" i="2"/>
  <c r="L135" i="2"/>
  <c r="L136" i="2" l="1"/>
  <c r="J140" i="2"/>
  <c r="I139" i="2"/>
  <c r="L137" i="2" s="1"/>
  <c r="I140" i="2" l="1"/>
  <c r="J141" i="2"/>
  <c r="L138" i="2"/>
  <c r="I141" i="2" l="1"/>
  <c r="L139" i="2" s="1"/>
  <c r="J142" i="2"/>
  <c r="J143" i="2" l="1"/>
  <c r="I142" i="2"/>
  <c r="L140" i="2" l="1"/>
  <c r="J144" i="2"/>
  <c r="I143" i="2"/>
  <c r="L141" i="2" l="1"/>
  <c r="I144" i="2"/>
  <c r="L142" i="2" s="1"/>
  <c r="J145" i="2"/>
  <c r="J146" i="2" l="1"/>
  <c r="I145" i="2"/>
  <c r="L143" i="2"/>
  <c r="I146" i="2" l="1"/>
  <c r="J147" i="2"/>
  <c r="L144" i="2"/>
  <c r="J148" i="2" l="1"/>
  <c r="I147" i="2"/>
  <c r="I148" i="2" l="1"/>
  <c r="J149" i="2"/>
  <c r="L145" i="2"/>
  <c r="I149" i="2" l="1"/>
  <c r="J150" i="2"/>
  <c r="L146" i="2"/>
  <c r="J151" i="2" l="1"/>
  <c r="I150" i="2"/>
  <c r="L147" i="2"/>
  <c r="L148" i="2" l="1"/>
  <c r="I151" i="2"/>
  <c r="J152" i="2"/>
  <c r="L149" i="2" l="1"/>
  <c r="J153" i="2"/>
  <c r="I152" i="2"/>
  <c r="I153" i="2" l="1"/>
  <c r="L151" i="2" s="1"/>
  <c r="J154" i="2"/>
  <c r="L150" i="2"/>
  <c r="I154" i="2" l="1"/>
  <c r="J155" i="2"/>
  <c r="L152" i="2"/>
  <c r="J156" i="2" l="1"/>
  <c r="I155" i="2"/>
  <c r="L153" i="2" l="1"/>
  <c r="I156" i="2"/>
  <c r="J157" i="2"/>
  <c r="I157" i="2" l="1"/>
  <c r="L155" i="2" s="1"/>
  <c r="J158" i="2"/>
  <c r="L154" i="2"/>
  <c r="J159" i="2" l="1"/>
  <c r="I158" i="2"/>
  <c r="L156" i="2" l="1"/>
  <c r="J160" i="2"/>
  <c r="I159" i="2"/>
  <c r="L157" i="2" l="1"/>
  <c r="J161" i="2"/>
  <c r="I160" i="2"/>
  <c r="L158" i="2" l="1"/>
  <c r="I161" i="2"/>
  <c r="L159" i="2" s="1"/>
  <c r="J162" i="2"/>
  <c r="I162" i="2" l="1"/>
  <c r="J163" i="2"/>
  <c r="I163" i="2" l="1"/>
  <c r="L161" i="2" s="1"/>
  <c r="J164" i="2"/>
  <c r="L160" i="2"/>
  <c r="I164" i="2" l="1"/>
  <c r="J165" i="2"/>
  <c r="I165" i="2" l="1"/>
  <c r="J166" i="2"/>
  <c r="L163" i="2"/>
  <c r="L162" i="2"/>
  <c r="J167" i="2" l="1"/>
  <c r="I166" i="2"/>
  <c r="J168" i="2" l="1"/>
  <c r="I167" i="2"/>
  <c r="L164" i="2"/>
  <c r="L165" i="2" l="1"/>
  <c r="J169" i="2"/>
  <c r="I168" i="2"/>
  <c r="L166" i="2" l="1"/>
  <c r="I169" i="2"/>
  <c r="J170" i="2"/>
  <c r="J171" i="2" l="1"/>
  <c r="I170" i="2"/>
  <c r="L168" i="2" s="1"/>
  <c r="L167" i="2"/>
  <c r="J172" i="2" l="1"/>
  <c r="I171" i="2"/>
  <c r="L169" i="2" l="1"/>
  <c r="I172" i="2"/>
  <c r="J173" i="2"/>
  <c r="I173" i="2" l="1"/>
  <c r="J174" i="2"/>
  <c r="L170" i="2"/>
  <c r="L171" i="2"/>
  <c r="J175" i="2" l="1"/>
  <c r="I174" i="2"/>
  <c r="L172" i="2" l="1"/>
  <c r="I175" i="2"/>
  <c r="J176" i="2"/>
  <c r="L173" i="2" l="1"/>
  <c r="I176" i="2"/>
  <c r="J177" i="2"/>
  <c r="J178" i="2" l="1"/>
  <c r="I177" i="2"/>
  <c r="L174" i="2"/>
  <c r="L175" i="2"/>
  <c r="J179" i="2" l="1"/>
  <c r="I178" i="2"/>
  <c r="L176" i="2" l="1"/>
  <c r="I179" i="2"/>
  <c r="J180" i="2"/>
  <c r="I180" i="2" l="1"/>
  <c r="J181" i="2"/>
  <c r="L177" i="2"/>
  <c r="L178" i="2"/>
  <c r="I181" i="2" l="1"/>
  <c r="J182" i="2"/>
  <c r="J183" i="2" l="1"/>
  <c r="I182" i="2"/>
  <c r="L179" i="2"/>
  <c r="I183" i="2" l="1"/>
  <c r="J184" i="2"/>
  <c r="L180" i="2"/>
  <c r="J185" i="2" l="1"/>
  <c r="I184" i="2"/>
  <c r="L181" i="2"/>
  <c r="L182" i="2" l="1"/>
  <c r="J186" i="2"/>
  <c r="I185" i="2"/>
  <c r="J187" i="2" l="1"/>
  <c r="I186" i="2"/>
  <c r="L183" i="2"/>
  <c r="L184" i="2"/>
  <c r="J188" i="2" l="1"/>
  <c r="I187" i="2"/>
  <c r="J189" i="2" l="1"/>
  <c r="I188" i="2"/>
  <c r="L185" i="2"/>
  <c r="L186" i="2" l="1"/>
  <c r="I189" i="2"/>
  <c r="J190" i="2"/>
  <c r="I190" i="2" l="1"/>
  <c r="J191" i="2"/>
  <c r="L187" i="2"/>
  <c r="J192" i="2" l="1"/>
  <c r="I191" i="2"/>
  <c r="L189" i="2" s="1"/>
  <c r="L188" i="2"/>
  <c r="I192" i="2" l="1"/>
  <c r="L190" i="2" s="1"/>
  <c r="J193" i="2"/>
  <c r="J194" i="2" l="1"/>
  <c r="I193" i="2"/>
  <c r="L191" i="2"/>
  <c r="I194" i="2" l="1"/>
  <c r="L192" i="2" s="1"/>
  <c r="J195" i="2"/>
  <c r="J196" i="2" l="1"/>
  <c r="I195" i="2"/>
  <c r="L193" i="2" l="1"/>
  <c r="I196" i="2"/>
  <c r="J197" i="2"/>
  <c r="L194" i="2" l="1"/>
  <c r="I197" i="2"/>
  <c r="L195" i="2" s="1"/>
  <c r="J198" i="2"/>
  <c r="I198" i="2" l="1"/>
  <c r="J199" i="2"/>
  <c r="I199" i="2" l="1"/>
  <c r="J200" i="2"/>
  <c r="L196" i="2"/>
  <c r="I200" i="2" l="1"/>
  <c r="J201" i="2"/>
  <c r="I201" i="2" s="1"/>
  <c r="L197" i="2"/>
  <c r="L199" i="2" l="1"/>
  <c r="B34" i="1"/>
  <c r="L19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Totemeier, Terry</author>
  </authors>
  <commentList>
    <comment ref="A17" authorId="0" shapeId="0" xr:uid="{09DBB94A-3443-46D1-B88D-2E96811220F8}">
      <text>
        <r>
          <rPr>
            <b/>
            <sz val="9"/>
            <color indexed="81"/>
            <rFont val="Tahoma"/>
            <family val="2"/>
          </rPr>
          <t>Totemeier, Terry:</t>
        </r>
        <r>
          <rPr>
            <sz val="9"/>
            <color indexed="81"/>
            <rFont val="Tahoma"/>
            <family val="2"/>
          </rPr>
          <t xml:space="preserve">
E.g., distance between extensometer pins.</t>
        </r>
      </text>
    </comment>
  </commentList>
</comments>
</file>

<file path=xl/sharedStrings.xml><?xml version="1.0" encoding="utf-8"?>
<sst xmlns="http://schemas.openxmlformats.org/spreadsheetml/2006/main" count="133" uniqueCount="116">
  <si>
    <t>Project Details</t>
  </si>
  <si>
    <t>Specimen Details</t>
  </si>
  <si>
    <t>Alloy:</t>
  </si>
  <si>
    <t>Form:</t>
  </si>
  <si>
    <t>Condition:</t>
  </si>
  <si>
    <t>Test Details</t>
  </si>
  <si>
    <t>Frame:</t>
  </si>
  <si>
    <t xml:space="preserve">Test ID: </t>
  </si>
  <si>
    <t xml:space="preserve">Frame: </t>
  </si>
  <si>
    <t xml:space="preserve">Test Start: </t>
  </si>
  <si>
    <t xml:space="preserve">Client: </t>
  </si>
  <si>
    <t xml:space="preserve">Contact/Project: </t>
  </si>
  <si>
    <t>Longitudinal</t>
  </si>
  <si>
    <t>Specimen Types</t>
  </si>
  <si>
    <t>Round bar</t>
  </si>
  <si>
    <t>Rectangular</t>
  </si>
  <si>
    <t>Round x-weld</t>
  </si>
  <si>
    <t>Rectangular x-weld</t>
  </si>
  <si>
    <t>Large x-weld</t>
  </si>
  <si>
    <t>Type (select):</t>
  </si>
  <si>
    <t>Gage Diameter:</t>
  </si>
  <si>
    <t>Gage Width:</t>
  </si>
  <si>
    <t>Gage Thickness:</t>
  </si>
  <si>
    <t>Gage Area (in2):</t>
  </si>
  <si>
    <t xml:space="preserve"> </t>
  </si>
  <si>
    <t>Test Types</t>
  </si>
  <si>
    <t>Stress-rupture</t>
  </si>
  <si>
    <t>Creep-rupture</t>
  </si>
  <si>
    <t>Creep-almost-rupture</t>
  </si>
  <si>
    <t>Omega</t>
  </si>
  <si>
    <t>Creep rate</t>
  </si>
  <si>
    <t>US (°F, ksi)</t>
  </si>
  <si>
    <t>SI (°C, MPa)</t>
  </si>
  <si>
    <t>Initial Temp.:</t>
  </si>
  <si>
    <t>Initial Stress:</t>
  </si>
  <si>
    <t>Initial Load (lb):</t>
  </si>
  <si>
    <t>None</t>
  </si>
  <si>
    <t>Surface Protect.:</t>
  </si>
  <si>
    <t>Accelerations</t>
  </si>
  <si>
    <t>Date</t>
  </si>
  <si>
    <t>Hours</t>
  </si>
  <si>
    <t>Change</t>
  </si>
  <si>
    <t>Hours:</t>
  </si>
  <si>
    <t>Ruptured?</t>
  </si>
  <si>
    <t>At Condition:</t>
  </si>
  <si>
    <t>Omega Parameter:</t>
  </si>
  <si>
    <t>Notes</t>
  </si>
  <si>
    <t>Extensometer</t>
  </si>
  <si>
    <t>Mirror Stem Dia. (in):</t>
  </si>
  <si>
    <t>Extens. Factor:</t>
  </si>
  <si>
    <t xml:space="preserve"> Timer</t>
  </si>
  <si>
    <t>Strain (%)</t>
  </si>
  <si>
    <t>Average</t>
  </si>
  <si>
    <t>Rear</t>
  </si>
  <si>
    <t>Front</t>
  </si>
  <si>
    <t>Readings</t>
  </si>
  <si>
    <t xml:space="preserve">Test </t>
  </si>
  <si>
    <t>Time (h)</t>
  </si>
  <si>
    <t>ksi</t>
  </si>
  <si>
    <t>°F</t>
  </si>
  <si>
    <t>Local Average</t>
  </si>
  <si>
    <t>Temp.</t>
  </si>
  <si>
    <t>(°F)</t>
  </si>
  <si>
    <t>(°C)</t>
  </si>
  <si>
    <t>Stress</t>
  </si>
  <si>
    <t>(ksi)</t>
  </si>
  <si>
    <t>(MPa)</t>
  </si>
  <si>
    <t>Computed Test Results</t>
  </si>
  <si>
    <t>Entered Data</t>
  </si>
  <si>
    <t>Test Conditions</t>
  </si>
  <si>
    <t>Strain Rate (%/hr)</t>
  </si>
  <si>
    <t>Initial Pan Wt. (lb):</t>
  </si>
  <si>
    <t xml:space="preserve">Notes: </t>
  </si>
  <si>
    <t>Current Hours</t>
  </si>
  <si>
    <t>Current Strain (%)</t>
  </si>
  <si>
    <t xml:space="preserve">SI Project Number: </t>
  </si>
  <si>
    <t>Orientations</t>
  </si>
  <si>
    <t>Circumferential</t>
  </si>
  <si>
    <t>Tangential</t>
  </si>
  <si>
    <t>Axial</t>
  </si>
  <si>
    <t>Orient. (select):</t>
  </si>
  <si>
    <t>Creep Rate (%/h):</t>
  </si>
  <si>
    <t>(inch)</t>
  </si>
  <si>
    <t xml:space="preserve">Specimen Dimen. </t>
  </si>
  <si>
    <t>(mm)</t>
  </si>
  <si>
    <t>Eff. Gage Length:</t>
  </si>
  <si>
    <t>Final Ref. Length:</t>
  </si>
  <si>
    <t>Final Diameter:</t>
  </si>
  <si>
    <t>Final Width:</t>
  </si>
  <si>
    <t>Final Thickness:</t>
  </si>
  <si>
    <t>Ref. Length:</t>
  </si>
  <si>
    <t>Test Completion and Results</t>
  </si>
  <si>
    <t>Elongation:</t>
  </si>
  <si>
    <t>Reduction in Area:</t>
  </si>
  <si>
    <t>Final Ext. Reading:</t>
  </si>
  <si>
    <t>Lambda Param.:</t>
  </si>
  <si>
    <t>Temp increase</t>
  </si>
  <si>
    <t>Date Completed:</t>
  </si>
  <si>
    <t>EPRI</t>
  </si>
  <si>
    <t>DOE</t>
  </si>
  <si>
    <t>Ex-service</t>
  </si>
  <si>
    <t>G1813-316-1</t>
  </si>
  <si>
    <t>20-4</t>
  </si>
  <si>
    <t>Temperature</t>
  </si>
  <si>
    <t>Top</t>
  </si>
  <si>
    <t>Btm</t>
  </si>
  <si>
    <t>As of:</t>
  </si>
  <si>
    <t>N/A</t>
  </si>
  <si>
    <t>Center</t>
  </si>
  <si>
    <t>Timer issue after generater maintenance/test; 0.0 = 2139.0h; 20-3 timer being used as auxilary</t>
  </si>
  <si>
    <t>26.9h between readings (716.6 and 21.8)</t>
  </si>
  <si>
    <t>Front Mirror WAY off scale, estimated point; near rupture</t>
  </si>
  <si>
    <t>Ruptured</t>
  </si>
  <si>
    <t>Final Reference length averaged from two sides; 5.749 and 5.8165 due to rupture aspects</t>
  </si>
  <si>
    <t>Yes</t>
  </si>
  <si>
    <t>675°C, 90 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</si>
</sst>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#,##0.0"/>
    <numFmt numFmtId="167" formatCode="0.000"/>
    <numFmt numFmtId="168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/>
    <xf numFmtId="14" fontId="0" fillId="0" borderId="0" xfId="0" applyNumberFormat="1" applyAlignment="1">
      <alignment horizontal="left"/>
    </xf>
    <xf numFmtId="0" fontId="0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/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2" xfId="0" applyBorder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2" xfId="0" applyNumberFormat="1" applyBorder="1" applyAlignment="1">
      <alignment horizontal="center"/>
    </xf>
    <xf numFmtId="167" fontId="0" fillId="0" borderId="2" xfId="0" applyNumberFormat="1" applyBorder="1" applyAlignment="1">
      <alignment horizontal="center" wrapText="1"/>
    </xf>
    <xf numFmtId="166" fontId="0" fillId="0" borderId="0" xfId="0" applyNumberFormat="1" applyAlignment="1">
      <alignment horizontal="center"/>
    </xf>
    <xf numFmtId="166" fontId="0" fillId="0" borderId="2" xfId="0" applyNumberFormat="1" applyBorder="1" applyAlignment="1">
      <alignment horizontal="center"/>
    </xf>
    <xf numFmtId="166" fontId="0" fillId="0" borderId="2" xfId="0" applyNumberFormat="1" applyBorder="1" applyAlignment="1">
      <alignment horizontal="center" wrapText="1"/>
    </xf>
    <xf numFmtId="166" fontId="0" fillId="0" borderId="0" xfId="0" applyNumberFormat="1" applyAlignment="1">
      <alignment horizontal="left"/>
    </xf>
    <xf numFmtId="165" fontId="2" fillId="0" borderId="0" xfId="0" applyNumberFormat="1" applyFont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 applyAlignment="1">
      <alignment horizontal="left"/>
    </xf>
    <xf numFmtId="165" fontId="5" fillId="0" borderId="0" xfId="0" quotePrefix="1" applyNumberFormat="1" applyFont="1" applyAlignment="1">
      <alignment horizontal="left"/>
    </xf>
    <xf numFmtId="0" fontId="0" fillId="0" borderId="0" xfId="0" applyBorder="1"/>
    <xf numFmtId="0" fontId="0" fillId="0" borderId="2" xfId="0" applyBorder="1" applyAlignment="1">
      <alignment wrapText="1"/>
    </xf>
    <xf numFmtId="11" fontId="0" fillId="0" borderId="0" xfId="0" applyNumberFormat="1" applyAlignment="1">
      <alignment horizontal="center"/>
    </xf>
    <xf numFmtId="11" fontId="0" fillId="0" borderId="2" xfId="0" applyNumberFormat="1" applyBorder="1" applyAlignment="1">
      <alignment horizontal="center" wrapText="1"/>
    </xf>
    <xf numFmtId="11" fontId="0" fillId="0" borderId="2" xfId="0" applyNumberFormat="1" applyBorder="1" applyAlignment="1">
      <alignment horizontal="center"/>
    </xf>
    <xf numFmtId="0" fontId="2" fillId="0" borderId="4" xfId="0" applyFont="1" applyBorder="1"/>
    <xf numFmtId="0" fontId="6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0" fillId="0" borderId="11" xfId="0" applyBorder="1"/>
    <xf numFmtId="0" fontId="0" fillId="0" borderId="8" xfId="0" applyBorder="1"/>
    <xf numFmtId="0" fontId="0" fillId="2" borderId="8" xfId="0" applyFill="1" applyBorder="1" applyAlignment="1">
      <alignment horizontal="left"/>
    </xf>
    <xf numFmtId="164" fontId="0" fillId="2" borderId="8" xfId="0" applyNumberFormat="1" applyFill="1" applyBorder="1" applyAlignment="1">
      <alignment horizontal="left"/>
    </xf>
    <xf numFmtId="164" fontId="0" fillId="0" borderId="8" xfId="0" applyNumberFormat="1" applyBorder="1" applyAlignment="1">
      <alignment horizontal="left"/>
    </xf>
    <xf numFmtId="0" fontId="1" fillId="0" borderId="9" xfId="0" applyFont="1" applyBorder="1"/>
    <xf numFmtId="0" fontId="4" fillId="0" borderId="8" xfId="0" applyFont="1" applyBorder="1"/>
    <xf numFmtId="2" fontId="0" fillId="0" borderId="8" xfId="0" applyNumberFormat="1" applyBorder="1" applyAlignment="1">
      <alignment horizontal="left"/>
    </xf>
    <xf numFmtId="0" fontId="0" fillId="0" borderId="8" xfId="0" applyBorder="1" applyAlignment="1">
      <alignment horizontal="left" indent="2"/>
    </xf>
    <xf numFmtId="0" fontId="0" fillId="0" borderId="8" xfId="0" applyBorder="1" applyAlignment="1">
      <alignment horizontal="left"/>
    </xf>
    <xf numFmtId="0" fontId="0" fillId="0" borderId="8" xfId="0" applyFont="1" applyBorder="1"/>
    <xf numFmtId="1" fontId="0" fillId="0" borderId="8" xfId="0" applyNumberFormat="1" applyBorder="1" applyAlignment="1">
      <alignment horizontal="left"/>
    </xf>
    <xf numFmtId="2" fontId="0" fillId="2" borderId="8" xfId="0" applyNumberFormat="1" applyFill="1" applyBorder="1" applyAlignment="1">
      <alignment horizontal="left"/>
    </xf>
    <xf numFmtId="165" fontId="0" fillId="0" borderId="8" xfId="0" applyNumberFormat="1" applyBorder="1" applyAlignment="1">
      <alignment horizontal="left"/>
    </xf>
    <xf numFmtId="0" fontId="0" fillId="0" borderId="8" xfId="0" applyBorder="1" applyAlignment="1">
      <alignment horizontal="center"/>
    </xf>
    <xf numFmtId="166" fontId="0" fillId="2" borderId="2" xfId="0" applyNumberFormat="1" applyFill="1" applyBorder="1" applyAlignment="1">
      <alignment horizontal="center" wrapText="1"/>
    </xf>
    <xf numFmtId="165" fontId="0" fillId="2" borderId="2" xfId="0" applyNumberFormat="1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4" fillId="0" borderId="8" xfId="0" applyFont="1" applyBorder="1" applyAlignment="1">
      <alignment horizontal="left"/>
    </xf>
    <xf numFmtId="2" fontId="0" fillId="0" borderId="8" xfId="0" applyNumberFormat="1" applyFill="1" applyBorder="1" applyAlignment="1">
      <alignment horizontal="left"/>
    </xf>
    <xf numFmtId="0" fontId="7" fillId="2" borderId="8" xfId="0" applyFont="1" applyFill="1" applyBorder="1"/>
    <xf numFmtId="0" fontId="0" fillId="0" borderId="8" xfId="0" applyFill="1" applyBorder="1"/>
    <xf numFmtId="0" fontId="2" fillId="0" borderId="0" xfId="0" applyFont="1" applyFill="1" applyBorder="1"/>
    <xf numFmtId="14" fontId="2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 vertical="top" wrapText="1"/>
    </xf>
    <xf numFmtId="2" fontId="0" fillId="2" borderId="8" xfId="0" applyNumberFormat="1" applyFont="1" applyFill="1" applyBorder="1" applyAlignment="1">
      <alignment horizontal="left"/>
    </xf>
    <xf numFmtId="0" fontId="10" fillId="0" borderId="0" xfId="1"/>
    <xf numFmtId="14" fontId="0" fillId="2" borderId="8" xfId="0" applyNumberFormat="1" applyFill="1" applyBorder="1" applyAlignment="1">
      <alignment horizontal="left"/>
    </xf>
    <xf numFmtId="166" fontId="0" fillId="2" borderId="0" xfId="0" applyNumberFormat="1" applyFill="1" applyAlignment="1">
      <alignment horizontal="center"/>
    </xf>
    <xf numFmtId="165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0" borderId="0" xfId="0" applyFill="1"/>
    <xf numFmtId="14" fontId="0" fillId="0" borderId="0" xfId="0" applyNumberFormat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2" xfId="0" applyNumberFormat="1" applyBorder="1" applyAlignment="1">
      <alignment horizontal="center" wrapText="1"/>
    </xf>
    <xf numFmtId="0" fontId="0" fillId="0" borderId="0" xfId="0" applyAlignment="1">
      <alignment horizontal="right"/>
    </xf>
    <xf numFmtId="166" fontId="0" fillId="0" borderId="0" xfId="0" applyNumberFormat="1" applyFill="1" applyAlignment="1">
      <alignment horizontal="center"/>
    </xf>
    <xf numFmtId="14" fontId="0" fillId="0" borderId="0" xfId="0" applyNumberFormat="1" applyFill="1" applyAlignment="1">
      <alignment horizontal="center"/>
    </xf>
    <xf numFmtId="167" fontId="0" fillId="0" borderId="0" xfId="0" applyNumberFormat="1" applyFill="1" applyAlignment="1">
      <alignment horizontal="center"/>
    </xf>
    <xf numFmtId="11" fontId="0" fillId="0" borderId="0" xfId="0" applyNumberFormat="1" applyFill="1" applyAlignment="1">
      <alignment horizontal="center"/>
    </xf>
    <xf numFmtId="0" fontId="0" fillId="2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2" fontId="0" fillId="0" borderId="16" xfId="0" applyNumberFormat="1" applyBorder="1" applyAlignment="1">
      <alignment horizontal="left"/>
    </xf>
    <xf numFmtId="2" fontId="0" fillId="0" borderId="17" xfId="0" applyNumberFormat="1" applyBorder="1" applyAlignment="1">
      <alignment horizontal="left"/>
    </xf>
    <xf numFmtId="0" fontId="0" fillId="2" borderId="9" xfId="0" applyFont="1" applyFill="1" applyBorder="1" applyAlignment="1">
      <alignment horizontal="left" vertical="top" wrapText="1"/>
    </xf>
    <xf numFmtId="0" fontId="0" fillId="2" borderId="10" xfId="0" applyFont="1" applyFill="1" applyBorder="1" applyAlignment="1">
      <alignment horizontal="left" vertical="top" wrapText="1"/>
    </xf>
    <xf numFmtId="0" fontId="0" fillId="2" borderId="11" xfId="0" applyFont="1" applyFill="1" applyBorder="1" applyAlignment="1">
      <alignment horizontal="left" vertical="top" wrapText="1"/>
    </xf>
    <xf numFmtId="0" fontId="0" fillId="2" borderId="12" xfId="0" applyFont="1" applyFill="1" applyBorder="1" applyAlignment="1">
      <alignment horizontal="left" vertical="top" wrapText="1"/>
    </xf>
    <xf numFmtId="0" fontId="0" fillId="2" borderId="0" xfId="0" applyFont="1" applyFill="1" applyBorder="1" applyAlignment="1">
      <alignment horizontal="left" vertical="top" wrapText="1"/>
    </xf>
    <xf numFmtId="0" fontId="0" fillId="2" borderId="13" xfId="0" applyFont="1" applyFill="1" applyBorder="1" applyAlignment="1">
      <alignment horizontal="left" vertical="top" wrapText="1"/>
    </xf>
    <xf numFmtId="0" fontId="0" fillId="2" borderId="14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0" fillId="2" borderId="15" xfId="0" applyFont="1" applyFill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/>
    </xf>
    <xf numFmtId="0" fontId="1" fillId="0" borderId="18" xfId="0" applyFont="1" applyBorder="1" applyAlignment="1">
      <alignment horizontal="left" vertical="top"/>
    </xf>
    <xf numFmtId="0" fontId="1" fillId="0" borderId="17" xfId="0" applyFont="1" applyBorder="1" applyAlignment="1">
      <alignment horizontal="left" vertical="top"/>
    </xf>
    <xf numFmtId="168" fontId="0" fillId="0" borderId="16" xfId="0" applyNumberFormat="1" applyFill="1" applyBorder="1" applyAlignment="1">
      <alignment horizontal="left"/>
    </xf>
    <xf numFmtId="168" fontId="0" fillId="0" borderId="17" xfId="0" applyNumberFormat="1" applyFill="1" applyBorder="1" applyAlignment="1">
      <alignment horizontal="left"/>
    </xf>
    <xf numFmtId="11" fontId="0" fillId="2" borderId="16" xfId="0" applyNumberFormat="1" applyFill="1" applyBorder="1" applyAlignment="1">
      <alignment horizontal="left"/>
    </xf>
    <xf numFmtId="11" fontId="0" fillId="2" borderId="17" xfId="0" applyNumberFormat="1" applyFill="1" applyBorder="1" applyAlignment="1">
      <alignment horizontal="left"/>
    </xf>
    <xf numFmtId="0" fontId="0" fillId="2" borderId="16" xfId="0" applyFill="1" applyBorder="1"/>
    <xf numFmtId="0" fontId="0" fillId="2" borderId="17" xfId="0" applyFill="1" applyBorder="1"/>
    <xf numFmtId="10" fontId="0" fillId="0" borderId="16" xfId="0" applyNumberFormat="1" applyBorder="1" applyAlignment="1">
      <alignment horizontal="left"/>
    </xf>
    <xf numFmtId="10" fontId="0" fillId="0" borderId="17" xfId="0" applyNumberFormat="1" applyBorder="1" applyAlignment="1">
      <alignment horizontal="left"/>
    </xf>
    <xf numFmtId="0" fontId="1" fillId="0" borderId="16" xfId="0" applyFont="1" applyBorder="1"/>
    <xf numFmtId="0" fontId="1" fillId="0" borderId="18" xfId="0" applyFont="1" applyBorder="1"/>
    <xf numFmtId="0" fontId="1" fillId="0" borderId="17" xfId="0" applyFont="1" applyBorder="1"/>
    <xf numFmtId="0" fontId="6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4" fontId="0" fillId="2" borderId="16" xfId="0" applyNumberFormat="1" applyFill="1" applyBorder="1" applyAlignment="1">
      <alignment horizontal="left"/>
    </xf>
    <xf numFmtId="14" fontId="0" fillId="2" borderId="17" xfId="0" applyNumberFormat="1" applyFill="1" applyBorder="1" applyAlignment="1">
      <alignment horizontal="left"/>
    </xf>
    <xf numFmtId="166" fontId="0" fillId="2" borderId="16" xfId="0" applyNumberFormat="1" applyFill="1" applyBorder="1" applyAlignment="1">
      <alignment horizontal="left"/>
    </xf>
    <xf numFmtId="166" fontId="0" fillId="2" borderId="17" xfId="0" applyNumberFormat="1" applyFill="1" applyBorder="1" applyAlignment="1">
      <alignment horizontal="left"/>
    </xf>
    <xf numFmtId="14" fontId="0" fillId="0" borderId="0" xfId="0" applyNumberFormat="1" applyAlignment="1">
      <alignment horizontal="left"/>
    </xf>
    <xf numFmtId="0" fontId="0" fillId="2" borderId="8" xfId="0" applyFont="1" applyFill="1" applyBorder="1"/>
    <xf numFmtId="0" fontId="2" fillId="2" borderId="8" xfId="0" applyFont="1" applyFill="1" applyBorder="1"/>
    <xf numFmtId="14" fontId="2" fillId="2" borderId="8" xfId="0" applyNumberFormat="1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0" fillId="2" borderId="8" xfId="0" applyFill="1" applyBorder="1"/>
    <xf numFmtId="0" fontId="1" fillId="0" borderId="16" xfId="0" applyFont="1" applyBorder="1" applyAlignment="1"/>
    <xf numFmtId="0" fontId="1" fillId="0" borderId="18" xfId="0" applyFont="1" applyBorder="1" applyAlignment="1"/>
    <xf numFmtId="0" fontId="1" fillId="0" borderId="17" xfId="0" applyFont="1" applyBorder="1" applyAlignment="1"/>
    <xf numFmtId="0" fontId="0" fillId="2" borderId="8" xfId="0" applyFill="1" applyBorder="1" applyAlignment="1">
      <alignment horizontal="center"/>
    </xf>
    <xf numFmtId="0" fontId="0" fillId="2" borderId="8" xfId="0" applyFont="1" applyFill="1" applyBorder="1" applyAlignment="1">
      <alignment horizontal="left"/>
    </xf>
    <xf numFmtId="49" fontId="2" fillId="2" borderId="8" xfId="0" quotePrefix="1" applyNumberFormat="1" applyFont="1" applyFill="1" applyBorder="1"/>
    <xf numFmtId="0" fontId="0" fillId="2" borderId="1" xfId="0" applyFill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166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11" Type="http://schemas.openxmlformats.org/officeDocument/2006/relationships/customXml" Target="../customXml/item1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21034114531801"/>
          <c:y val="5.4931357429731507E-2"/>
          <c:w val="0.76622968349710008"/>
          <c:h val="0.76327927227944292"/>
        </c:manualLayout>
      </c:layout>
      <c:scatterChart>
        <c:scatterStyle val="lineMarker"/>
        <c:varyColors val="0"/>
        <c:ser>
          <c:idx val="1"/>
          <c:order val="0"/>
          <c:tx>
            <c:v>Front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Data!$G$9:$G$5000</c:f>
              <c:numCache>
                <c:formatCode>#,##0.0</c:formatCode>
                <c:ptCount val="499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0.5</c:v>
                </c:pt>
                <c:pt idx="5">
                  <c:v>1</c:v>
                </c:pt>
                <c:pt idx="6">
                  <c:v>1.3</c:v>
                </c:pt>
                <c:pt idx="7">
                  <c:v>1.7</c:v>
                </c:pt>
                <c:pt idx="8">
                  <c:v>2</c:v>
                </c:pt>
                <c:pt idx="9">
                  <c:v>2.5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6.1</c:v>
                </c:pt>
                <c:pt idx="14">
                  <c:v>10.3</c:v>
                </c:pt>
                <c:pt idx="15">
                  <c:v>22.3</c:v>
                </c:pt>
                <c:pt idx="16">
                  <c:v>46.5</c:v>
                </c:pt>
                <c:pt idx="17">
                  <c:v>75.599999999999994</c:v>
                </c:pt>
                <c:pt idx="18">
                  <c:v>98.3</c:v>
                </c:pt>
                <c:pt idx="19">
                  <c:v>118.8</c:v>
                </c:pt>
                <c:pt idx="20">
                  <c:v>118.8</c:v>
                </c:pt>
                <c:pt idx="21">
                  <c:v>148.30000000000001</c:v>
                </c:pt>
                <c:pt idx="22">
                  <c:v>169.5</c:v>
                </c:pt>
                <c:pt idx="23">
                  <c:v>190.9</c:v>
                </c:pt>
                <c:pt idx="24">
                  <c:v>215.1</c:v>
                </c:pt>
                <c:pt idx="25">
                  <c:v>238.2</c:v>
                </c:pt>
                <c:pt idx="26">
                  <c:v>265.89999999999998</c:v>
                </c:pt>
                <c:pt idx="27">
                  <c:v>265.89999999999998</c:v>
                </c:pt>
                <c:pt idx="28">
                  <c:v>285.60000000000002</c:v>
                </c:pt>
                <c:pt idx="29">
                  <c:v>311.3</c:v>
                </c:pt>
                <c:pt idx="30">
                  <c:v>336.8</c:v>
                </c:pt>
                <c:pt idx="31">
                  <c:v>358.1</c:v>
                </c:pt>
                <c:pt idx="32">
                  <c:v>385.1</c:v>
                </c:pt>
                <c:pt idx="33">
                  <c:v>410.1</c:v>
                </c:pt>
                <c:pt idx="34">
                  <c:v>433.1</c:v>
                </c:pt>
                <c:pt idx="35">
                  <c:v>459</c:v>
                </c:pt>
                <c:pt idx="36">
                  <c:v>481.1</c:v>
                </c:pt>
                <c:pt idx="37">
                  <c:v>481.1</c:v>
                </c:pt>
                <c:pt idx="38">
                  <c:v>505.9</c:v>
                </c:pt>
                <c:pt idx="39">
                  <c:v>533.1</c:v>
                </c:pt>
                <c:pt idx="40">
                  <c:v>557.20000000000005</c:v>
                </c:pt>
                <c:pt idx="41">
                  <c:v>578.79999999999995</c:v>
                </c:pt>
                <c:pt idx="42">
                  <c:v>599.4</c:v>
                </c:pt>
                <c:pt idx="43">
                  <c:v>628.29999999999995</c:v>
                </c:pt>
                <c:pt idx="44">
                  <c:v>647.70000000000005</c:v>
                </c:pt>
                <c:pt idx="45">
                  <c:v>674.5</c:v>
                </c:pt>
                <c:pt idx="46">
                  <c:v>696.8</c:v>
                </c:pt>
                <c:pt idx="47">
                  <c:v>696.8</c:v>
                </c:pt>
                <c:pt idx="48">
                  <c:v>723.9</c:v>
                </c:pt>
                <c:pt idx="49">
                  <c:v>743.7</c:v>
                </c:pt>
                <c:pt idx="50">
                  <c:v>770.3</c:v>
                </c:pt>
                <c:pt idx="51">
                  <c:v>795.1</c:v>
                </c:pt>
                <c:pt idx="52">
                  <c:v>819.8</c:v>
                </c:pt>
                <c:pt idx="53">
                  <c:v>840.9</c:v>
                </c:pt>
                <c:pt idx="54">
                  <c:v>866.9</c:v>
                </c:pt>
                <c:pt idx="55">
                  <c:v>888.9</c:v>
                </c:pt>
                <c:pt idx="56">
                  <c:v>917.2</c:v>
                </c:pt>
                <c:pt idx="57">
                  <c:v>939.4</c:v>
                </c:pt>
                <c:pt idx="58">
                  <c:v>939.4</c:v>
                </c:pt>
                <c:pt idx="59">
                  <c:v>963.7</c:v>
                </c:pt>
                <c:pt idx="60">
                  <c:v>987.6</c:v>
                </c:pt>
                <c:pt idx="61">
                  <c:v>1009.2</c:v>
                </c:pt>
                <c:pt idx="62">
                  <c:v>1035.8</c:v>
                </c:pt>
                <c:pt idx="63">
                  <c:v>1060.3</c:v>
                </c:pt>
                <c:pt idx="64">
                  <c:v>1079.9000000000001</c:v>
                </c:pt>
                <c:pt idx="65">
                  <c:v>1107.4000000000001</c:v>
                </c:pt>
                <c:pt idx="66">
                  <c:v>1130.5999999999999</c:v>
                </c:pt>
                <c:pt idx="67">
                  <c:v>1153.7</c:v>
                </c:pt>
                <c:pt idx="68">
                  <c:v>1153.7</c:v>
                </c:pt>
                <c:pt idx="69">
                  <c:v>1175.9000000000001</c:v>
                </c:pt>
                <c:pt idx="70">
                  <c:v>1199.5</c:v>
                </c:pt>
                <c:pt idx="71">
                  <c:v>1224.5999999999999</c:v>
                </c:pt>
                <c:pt idx="72">
                  <c:v>1251.8</c:v>
                </c:pt>
                <c:pt idx="73">
                  <c:v>1275.3</c:v>
                </c:pt>
                <c:pt idx="74">
                  <c:v>1301.5</c:v>
                </c:pt>
                <c:pt idx="75">
                  <c:v>1321.7</c:v>
                </c:pt>
                <c:pt idx="76">
                  <c:v>1321.7</c:v>
                </c:pt>
                <c:pt idx="77">
                  <c:v>1345.7</c:v>
                </c:pt>
                <c:pt idx="78">
                  <c:v>1371.4</c:v>
                </c:pt>
                <c:pt idx="79">
                  <c:v>1393.9</c:v>
                </c:pt>
                <c:pt idx="80">
                  <c:v>1418</c:v>
                </c:pt>
                <c:pt idx="81">
                  <c:v>1443.6</c:v>
                </c:pt>
                <c:pt idx="82">
                  <c:v>1467.4</c:v>
                </c:pt>
                <c:pt idx="83">
                  <c:v>1490.2</c:v>
                </c:pt>
                <c:pt idx="84">
                  <c:v>1515.9</c:v>
                </c:pt>
                <c:pt idx="85">
                  <c:v>1515.9</c:v>
                </c:pt>
                <c:pt idx="86">
                  <c:v>1540.5</c:v>
                </c:pt>
                <c:pt idx="87">
                  <c:v>1563.4</c:v>
                </c:pt>
                <c:pt idx="88">
                  <c:v>1584.6</c:v>
                </c:pt>
                <c:pt idx="89">
                  <c:v>1611.6</c:v>
                </c:pt>
                <c:pt idx="90">
                  <c:v>1635.4</c:v>
                </c:pt>
                <c:pt idx="91">
                  <c:v>1660.5</c:v>
                </c:pt>
                <c:pt idx="92">
                  <c:v>1680.6</c:v>
                </c:pt>
                <c:pt idx="93">
                  <c:v>1680.6</c:v>
                </c:pt>
                <c:pt idx="94">
                  <c:v>1709.1</c:v>
                </c:pt>
                <c:pt idx="95">
                  <c:v>1727</c:v>
                </c:pt>
                <c:pt idx="96">
                  <c:v>1752.1</c:v>
                </c:pt>
                <c:pt idx="97">
                  <c:v>1777.4</c:v>
                </c:pt>
                <c:pt idx="98">
                  <c:v>1801.4</c:v>
                </c:pt>
                <c:pt idx="99">
                  <c:v>1825.7</c:v>
                </c:pt>
                <c:pt idx="100">
                  <c:v>1848.1</c:v>
                </c:pt>
                <c:pt idx="101">
                  <c:v>1848.1</c:v>
                </c:pt>
                <c:pt idx="102">
                  <c:v>1874.1</c:v>
                </c:pt>
                <c:pt idx="103">
                  <c:v>1898.5</c:v>
                </c:pt>
                <c:pt idx="104">
                  <c:v>1918.8</c:v>
                </c:pt>
                <c:pt idx="105">
                  <c:v>1945.9</c:v>
                </c:pt>
                <c:pt idx="106">
                  <c:v>1971.8</c:v>
                </c:pt>
                <c:pt idx="107">
                  <c:v>1997</c:v>
                </c:pt>
                <c:pt idx="108">
                  <c:v>2019.2</c:v>
                </c:pt>
                <c:pt idx="109">
                  <c:v>2043.1</c:v>
                </c:pt>
                <c:pt idx="110">
                  <c:v>2043.1</c:v>
                </c:pt>
                <c:pt idx="111">
                  <c:v>2070.3000000000002</c:v>
                </c:pt>
                <c:pt idx="112">
                  <c:v>2092.3000000000002</c:v>
                </c:pt>
                <c:pt idx="113">
                  <c:v>2114.9</c:v>
                </c:pt>
                <c:pt idx="114">
                  <c:v>2139</c:v>
                </c:pt>
                <c:pt idx="115">
                  <c:v>2161.6</c:v>
                </c:pt>
                <c:pt idx="116">
                  <c:v>2186.9</c:v>
                </c:pt>
                <c:pt idx="117">
                  <c:v>2186.9</c:v>
                </c:pt>
                <c:pt idx="118">
                  <c:v>2209.9</c:v>
                </c:pt>
                <c:pt idx="119">
                  <c:v>2236</c:v>
                </c:pt>
                <c:pt idx="120">
                  <c:v>2259.3000000000002</c:v>
                </c:pt>
                <c:pt idx="121">
                  <c:v>2282.5</c:v>
                </c:pt>
                <c:pt idx="122">
                  <c:v>2306.6</c:v>
                </c:pt>
                <c:pt idx="123">
                  <c:v>2328.1999999999998</c:v>
                </c:pt>
                <c:pt idx="124">
                  <c:v>2328.1999999999998</c:v>
                </c:pt>
                <c:pt idx="125">
                  <c:v>2354.1</c:v>
                </c:pt>
                <c:pt idx="126">
                  <c:v>2379.6999999999998</c:v>
                </c:pt>
                <c:pt idx="127">
                  <c:v>2399.9</c:v>
                </c:pt>
                <c:pt idx="128">
                  <c:v>2423.9</c:v>
                </c:pt>
                <c:pt idx="129">
                  <c:v>2449.6</c:v>
                </c:pt>
                <c:pt idx="130">
                  <c:v>2449.3000000000002</c:v>
                </c:pt>
                <c:pt idx="131">
                  <c:v>2474.1999999999998</c:v>
                </c:pt>
                <c:pt idx="132">
                  <c:v>2496.9</c:v>
                </c:pt>
                <c:pt idx="133">
                  <c:v>2521.6</c:v>
                </c:pt>
                <c:pt idx="134">
                  <c:v>2546.9</c:v>
                </c:pt>
                <c:pt idx="135">
                  <c:v>2566.5</c:v>
                </c:pt>
                <c:pt idx="136">
                  <c:v>2595.4</c:v>
                </c:pt>
                <c:pt idx="137">
                  <c:v>2619.1999999999998</c:v>
                </c:pt>
                <c:pt idx="138">
                  <c:v>2619.1999999999998</c:v>
                </c:pt>
                <c:pt idx="139">
                  <c:v>2641.7</c:v>
                </c:pt>
                <c:pt idx="140">
                  <c:v>2665.7</c:v>
                </c:pt>
                <c:pt idx="141">
                  <c:v>2690.6</c:v>
                </c:pt>
                <c:pt idx="142">
                  <c:v>2713.5</c:v>
                </c:pt>
                <c:pt idx="143">
                  <c:v>2740.1</c:v>
                </c:pt>
                <c:pt idx="144">
                  <c:v>2761.6</c:v>
                </c:pt>
                <c:pt idx="145">
                  <c:v>2761.6</c:v>
                </c:pt>
                <c:pt idx="146">
                  <c:v>2786.5</c:v>
                </c:pt>
                <c:pt idx="147">
                  <c:v>2812.4</c:v>
                </c:pt>
                <c:pt idx="148">
                  <c:v>2833.7</c:v>
                </c:pt>
                <c:pt idx="149">
                  <c:v>2855.6</c:v>
                </c:pt>
                <c:pt idx="150">
                  <c:v>2882.5</c:v>
                </c:pt>
                <c:pt idx="151">
                  <c:v>2905.7999999999997</c:v>
                </c:pt>
                <c:pt idx="152">
                  <c:v>2905.7999999999997</c:v>
                </c:pt>
                <c:pt idx="153">
                  <c:v>2931.2</c:v>
                </c:pt>
                <c:pt idx="154">
                  <c:v>2956.6</c:v>
                </c:pt>
                <c:pt idx="155">
                  <c:v>2979.8999999999996</c:v>
                </c:pt>
                <c:pt idx="156">
                  <c:v>3004.1</c:v>
                </c:pt>
                <c:pt idx="157">
                  <c:v>3023.7</c:v>
                </c:pt>
                <c:pt idx="158">
                  <c:v>3052</c:v>
                </c:pt>
                <c:pt idx="159">
                  <c:v>3052</c:v>
                </c:pt>
                <c:pt idx="160">
                  <c:v>3073.3999999999996</c:v>
                </c:pt>
                <c:pt idx="161">
                  <c:v>3099.8999999999996</c:v>
                </c:pt>
                <c:pt idx="162">
                  <c:v>3123.1</c:v>
                </c:pt>
                <c:pt idx="163">
                  <c:v>3146.2999999999997</c:v>
                </c:pt>
                <c:pt idx="164">
                  <c:v>3170.7999999999997</c:v>
                </c:pt>
                <c:pt idx="165">
                  <c:v>3195.8999999999996</c:v>
                </c:pt>
                <c:pt idx="166">
                  <c:v>3195.8999999999996</c:v>
                </c:pt>
                <c:pt idx="167">
                  <c:v>3215.7</c:v>
                </c:pt>
                <c:pt idx="168">
                  <c:v>3243.7</c:v>
                </c:pt>
                <c:pt idx="169">
                  <c:v>3267.8999999999996</c:v>
                </c:pt>
                <c:pt idx="170">
                  <c:v>3290.8999999999996</c:v>
                </c:pt>
                <c:pt idx="171">
                  <c:v>3316.5</c:v>
                </c:pt>
                <c:pt idx="172">
                  <c:v>3339.2999999999997</c:v>
                </c:pt>
                <c:pt idx="173">
                  <c:v>3339.2999999999997</c:v>
                </c:pt>
                <c:pt idx="174">
                  <c:v>3363.1</c:v>
                </c:pt>
                <c:pt idx="175">
                  <c:v>3386.6000000000004</c:v>
                </c:pt>
                <c:pt idx="176">
                  <c:v>3411.9</c:v>
                </c:pt>
                <c:pt idx="177">
                  <c:v>3434.6000000000004</c:v>
                </c:pt>
                <c:pt idx="178">
                  <c:v>3459.4</c:v>
                </c:pt>
                <c:pt idx="179">
                  <c:v>3459.4</c:v>
                </c:pt>
                <c:pt idx="180">
                  <c:v>3484</c:v>
                </c:pt>
                <c:pt idx="181">
                  <c:v>3507.2</c:v>
                </c:pt>
                <c:pt idx="182">
                  <c:v>3530.6000000000004</c:v>
                </c:pt>
                <c:pt idx="183">
                  <c:v>3553.8</c:v>
                </c:pt>
                <c:pt idx="184">
                  <c:v>3578.5</c:v>
                </c:pt>
                <c:pt idx="185">
                  <c:v>3578.5</c:v>
                </c:pt>
                <c:pt idx="186">
                  <c:v>3600.6000000000004</c:v>
                </c:pt>
                <c:pt idx="187">
                  <c:v>3625.3</c:v>
                </c:pt>
                <c:pt idx="188">
                  <c:v>3625.3</c:v>
                </c:pt>
                <c:pt idx="189">
                  <c:v>3648.7</c:v>
                </c:pt>
                <c:pt idx="190">
                  <c:v>3652.7</c:v>
                </c:pt>
                <c:pt idx="191">
                  <c:v>3652.7</c:v>
                </c:pt>
                <c:pt idx="192">
                  <c:v>3672.9</c:v>
                </c:pt>
                <c:pt idx="193">
                  <c:v>3674.9</c:v>
                </c:pt>
              </c:numCache>
            </c:numRef>
          </c:xVal>
          <c:yVal>
            <c:numRef>
              <c:f>Data!$K$9:$K$5000</c:f>
              <c:numCache>
                <c:formatCode>0.000</c:formatCode>
                <c:ptCount val="4992"/>
                <c:pt idx="0">
                  <c:v>0</c:v>
                </c:pt>
                <c:pt idx="1">
                  <c:v>5.5639022435897151E-3</c:v>
                </c:pt>
                <c:pt idx="2">
                  <c:v>6.0697115384615533E-3</c:v>
                </c:pt>
                <c:pt idx="3">
                  <c:v>7.5871394230769239E-3</c:v>
                </c:pt>
                <c:pt idx="4">
                  <c:v>9.1045673076922944E-3</c:v>
                </c:pt>
                <c:pt idx="5">
                  <c:v>1.4162660256410244E-2</c:v>
                </c:pt>
                <c:pt idx="6">
                  <c:v>1.8209134615384589E-2</c:v>
                </c:pt>
                <c:pt idx="7">
                  <c:v>2.2255608974359006E-2</c:v>
                </c:pt>
                <c:pt idx="8">
                  <c:v>2.3267227564102537E-2</c:v>
                </c:pt>
                <c:pt idx="9">
                  <c:v>2.7313701923076954E-2</c:v>
                </c:pt>
                <c:pt idx="10">
                  <c:v>3.1360176282051302E-2</c:v>
                </c:pt>
                <c:pt idx="11">
                  <c:v>3.7935697115384623E-2</c:v>
                </c:pt>
                <c:pt idx="12">
                  <c:v>4.4005408653846174E-2</c:v>
                </c:pt>
                <c:pt idx="13">
                  <c:v>4.8051883012820519E-2</c:v>
                </c:pt>
                <c:pt idx="14">
                  <c:v>7.1824919871794901E-2</c:v>
                </c:pt>
                <c:pt idx="15">
                  <c:v>0.1219000400641026</c:v>
                </c:pt>
                <c:pt idx="16">
                  <c:v>0.20030048076923082</c:v>
                </c:pt>
                <c:pt idx="17">
                  <c:v>0.27870092147435904</c:v>
                </c:pt>
                <c:pt idx="18">
                  <c:v>0.33484575320512827</c:v>
                </c:pt>
                <c:pt idx="19">
                  <c:v>0.38441506410256415</c:v>
                </c:pt>
                <c:pt idx="20">
                  <c:v>0.38441506410256415</c:v>
                </c:pt>
                <c:pt idx="21">
                  <c:v>0.45017027243589747</c:v>
                </c:pt>
                <c:pt idx="22">
                  <c:v>0.49114082532051284</c:v>
                </c:pt>
                <c:pt idx="23">
                  <c:v>0.53312299679487185</c:v>
                </c:pt>
                <c:pt idx="24">
                  <c:v>0.5816806891025641</c:v>
                </c:pt>
                <c:pt idx="25">
                  <c:v>0.62467447916666663</c:v>
                </c:pt>
                <c:pt idx="26">
                  <c:v>0.67323217147435899</c:v>
                </c:pt>
                <c:pt idx="27">
                  <c:v>0.67323217147435899</c:v>
                </c:pt>
                <c:pt idx="28">
                  <c:v>0.70863882211538465</c:v>
                </c:pt>
                <c:pt idx="29">
                  <c:v>0.75567908653846161</c:v>
                </c:pt>
                <c:pt idx="30">
                  <c:v>0.80120192307692317</c:v>
                </c:pt>
                <c:pt idx="31">
                  <c:v>0.83913762019230775</c:v>
                </c:pt>
                <c:pt idx="32">
                  <c:v>0.88668369391025648</c:v>
                </c:pt>
                <c:pt idx="33">
                  <c:v>0.9327123397435898</c:v>
                </c:pt>
                <c:pt idx="34">
                  <c:v>0.97368289262820518</c:v>
                </c:pt>
                <c:pt idx="35">
                  <c:v>1.0192057291666667</c:v>
                </c:pt>
                <c:pt idx="36">
                  <c:v>1.0571414262820513</c:v>
                </c:pt>
                <c:pt idx="37">
                  <c:v>1.0571414262820513</c:v>
                </c:pt>
                <c:pt idx="38">
                  <c:v>1.1011468349358975</c:v>
                </c:pt>
                <c:pt idx="39">
                  <c:v>1.1512219551282052</c:v>
                </c:pt>
                <c:pt idx="40">
                  <c:v>1.1942157451923079</c:v>
                </c:pt>
                <c:pt idx="41">
                  <c:v>1.2331630608974362</c:v>
                </c:pt>
                <c:pt idx="42">
                  <c:v>1.2700871394230773</c:v>
                </c:pt>
                <c:pt idx="43">
                  <c:v>1.3247145432692311</c:v>
                </c:pt>
                <c:pt idx="44">
                  <c:v>1.3601211939102567</c:v>
                </c:pt>
                <c:pt idx="45">
                  <c:v>1.4096905048076926</c:v>
                </c:pt>
                <c:pt idx="46">
                  <c:v>1.4516726762820515</c:v>
                </c:pt>
                <c:pt idx="47">
                  <c:v>1.4516726762820515</c:v>
                </c:pt>
                <c:pt idx="48">
                  <c:v>1.5012419871794873</c:v>
                </c:pt>
                <c:pt idx="49">
                  <c:v>1.5386718750000001</c:v>
                </c:pt>
                <c:pt idx="50">
                  <c:v>1.5847005208333336</c:v>
                </c:pt>
                <c:pt idx="51">
                  <c:v>1.6292117387820515</c:v>
                </c:pt>
                <c:pt idx="52">
                  <c:v>1.6742287660256412</c:v>
                </c:pt>
                <c:pt idx="53">
                  <c:v>1.7111528445512822</c:v>
                </c:pt>
                <c:pt idx="54">
                  <c:v>1.758698918269231</c:v>
                </c:pt>
                <c:pt idx="55">
                  <c:v>1.7981520432692311</c:v>
                </c:pt>
                <c:pt idx="56">
                  <c:v>1.8492387820512823</c:v>
                </c:pt>
                <c:pt idx="57">
                  <c:v>1.8912209535256412</c:v>
                </c:pt>
                <c:pt idx="58">
                  <c:v>1.8912209535256412</c:v>
                </c:pt>
                <c:pt idx="59">
                  <c:v>1.9347205528846156</c:v>
                </c:pt>
                <c:pt idx="60">
                  <c:v>1.9767027243589748</c:v>
                </c:pt>
                <c:pt idx="61">
                  <c:v>2.0161558493589746</c:v>
                </c:pt>
                <c:pt idx="62">
                  <c:v>2.0637019230769234</c:v>
                </c:pt>
                <c:pt idx="63">
                  <c:v>2.108718950320513</c:v>
                </c:pt>
                <c:pt idx="64">
                  <c:v>2.1461488381410256</c:v>
                </c:pt>
                <c:pt idx="65">
                  <c:v>2.1926832932692308</c:v>
                </c:pt>
                <c:pt idx="66">
                  <c:v>2.233653846153846</c:v>
                </c:pt>
                <c:pt idx="67">
                  <c:v>2.2766476362179486</c:v>
                </c:pt>
                <c:pt idx="68">
                  <c:v>2.2766476362179486</c:v>
                </c:pt>
                <c:pt idx="69">
                  <c:v>2.3206530448717948</c:v>
                </c:pt>
                <c:pt idx="70">
                  <c:v>2.3676933092948715</c:v>
                </c:pt>
                <c:pt idx="71">
                  <c:v>2.4116987179487177</c:v>
                </c:pt>
                <c:pt idx="72">
                  <c:v>2.462279647435897</c:v>
                </c:pt>
                <c:pt idx="73">
                  <c:v>2.5067908653846152</c:v>
                </c:pt>
                <c:pt idx="74">
                  <c:v>2.5563601762820509</c:v>
                </c:pt>
                <c:pt idx="75">
                  <c:v>2.5948016826923075</c:v>
                </c:pt>
                <c:pt idx="76">
                  <c:v>2.5948016826923075</c:v>
                </c:pt>
                <c:pt idx="77">
                  <c:v>2.6413361378205127</c:v>
                </c:pt>
                <c:pt idx="78">
                  <c:v>2.6883764022435899</c:v>
                </c:pt>
                <c:pt idx="79">
                  <c:v>2.7344050480769231</c:v>
                </c:pt>
                <c:pt idx="80">
                  <c:v>2.7814453124999998</c:v>
                </c:pt>
                <c:pt idx="81">
                  <c:v>2.8300030048076921</c:v>
                </c:pt>
                <c:pt idx="82">
                  <c:v>2.8775490785256408</c:v>
                </c:pt>
                <c:pt idx="83">
                  <c:v>2.924083533653846</c:v>
                </c:pt>
                <c:pt idx="84">
                  <c:v>2.9782051282051278</c:v>
                </c:pt>
                <c:pt idx="85">
                  <c:v>2.9782051282051278</c:v>
                </c:pt>
                <c:pt idx="86">
                  <c:v>3.0282802483974356</c:v>
                </c:pt>
                <c:pt idx="87">
                  <c:v>3.0768379407051278</c:v>
                </c:pt>
                <c:pt idx="88">
                  <c:v>3.121349158653846</c:v>
                </c:pt>
                <c:pt idx="89">
                  <c:v>3.1774939903846153</c:v>
                </c:pt>
                <c:pt idx="90">
                  <c:v>3.2270633012820511</c:v>
                </c:pt>
                <c:pt idx="91">
                  <c:v>3.2806790865384614</c:v>
                </c:pt>
                <c:pt idx="92">
                  <c:v>3.3231670673076921</c:v>
                </c:pt>
                <c:pt idx="93">
                  <c:v>3.3231670673076921</c:v>
                </c:pt>
                <c:pt idx="94">
                  <c:v>3.3838641826923075</c:v>
                </c:pt>
                <c:pt idx="95">
                  <c:v>3.4238231169871791</c:v>
                </c:pt>
                <c:pt idx="96">
                  <c:v>3.4789563301282049</c:v>
                </c:pt>
                <c:pt idx="97">
                  <c:v>3.5330779246794868</c:v>
                </c:pt>
                <c:pt idx="98">
                  <c:v>3.5841646634615381</c:v>
                </c:pt>
                <c:pt idx="99">
                  <c:v>3.6362630208333329</c:v>
                </c:pt>
                <c:pt idx="100">
                  <c:v>3.6843149038461536</c:v>
                </c:pt>
                <c:pt idx="101">
                  <c:v>3.6843149038461536</c:v>
                </c:pt>
                <c:pt idx="102">
                  <c:v>3.7389423076923074</c:v>
                </c:pt>
                <c:pt idx="103">
                  <c:v>3.7920522836538457</c:v>
                </c:pt>
                <c:pt idx="104">
                  <c:v>3.8350460737179484</c:v>
                </c:pt>
                <c:pt idx="105">
                  <c:v>3.8952373798076918</c:v>
                </c:pt>
                <c:pt idx="106">
                  <c:v>3.9544170673076917</c:v>
                </c:pt>
                <c:pt idx="107">
                  <c:v>4.0130909455128201</c:v>
                </c:pt>
                <c:pt idx="108">
                  <c:v>4.0656951121794869</c:v>
                </c:pt>
                <c:pt idx="109">
                  <c:v>4.1203225160256407</c:v>
                </c:pt>
                <c:pt idx="110">
                  <c:v>4.1203225160256407</c:v>
                </c:pt>
                <c:pt idx="111">
                  <c:v>4.1845602964743582</c:v>
                </c:pt>
                <c:pt idx="112">
                  <c:v>4.238176081730769</c:v>
                </c:pt>
                <c:pt idx="113">
                  <c:v>4.2958383413461538</c:v>
                </c:pt>
                <c:pt idx="114">
                  <c:v>4.3550180288461542</c:v>
                </c:pt>
                <c:pt idx="115">
                  <c:v>4.4116686698717951</c:v>
                </c:pt>
                <c:pt idx="116">
                  <c:v>4.4779296875000005</c:v>
                </c:pt>
                <c:pt idx="117">
                  <c:v>4.4779296875000005</c:v>
                </c:pt>
                <c:pt idx="118">
                  <c:v>4.5295222355769234</c:v>
                </c:pt>
                <c:pt idx="119">
                  <c:v>4.5902193509615392</c:v>
                </c:pt>
                <c:pt idx="120">
                  <c:v>4.6453525641025646</c:v>
                </c:pt>
                <c:pt idx="121">
                  <c:v>4.70048577724359</c:v>
                </c:pt>
                <c:pt idx="122">
                  <c:v>4.7576422275641024</c:v>
                </c:pt>
                <c:pt idx="123">
                  <c:v>4.8087289663461537</c:v>
                </c:pt>
                <c:pt idx="124">
                  <c:v>4.8087289663461537</c:v>
                </c:pt>
                <c:pt idx="125">
                  <c:v>4.8709435096153841</c:v>
                </c:pt>
                <c:pt idx="126">
                  <c:v>4.9326522435897431</c:v>
                </c:pt>
                <c:pt idx="127">
                  <c:v>4.9827273637820504</c:v>
                </c:pt>
                <c:pt idx="128">
                  <c:v>5.0414012419871783</c:v>
                </c:pt>
                <c:pt idx="129">
                  <c:v>5.1071564503205114</c:v>
                </c:pt>
                <c:pt idx="130">
                  <c:v>5.1071564503205114</c:v>
                </c:pt>
                <c:pt idx="131">
                  <c:v>5.1693709935897418</c:v>
                </c:pt>
                <c:pt idx="132">
                  <c:v>5.2260216346153827</c:v>
                </c:pt>
                <c:pt idx="133">
                  <c:v>5.2862129407051262</c:v>
                </c:pt>
                <c:pt idx="134">
                  <c:v>5.3494391025641006</c:v>
                </c:pt>
                <c:pt idx="135">
                  <c:v>5.3974909855769209</c:v>
                </c:pt>
                <c:pt idx="136">
                  <c:v>5.4672926682692289</c:v>
                </c:pt>
                <c:pt idx="137">
                  <c:v>5.5745242387820495</c:v>
                </c:pt>
                <c:pt idx="138">
                  <c:v>5.5745242387820495</c:v>
                </c:pt>
                <c:pt idx="139">
                  <c:v>5.6286458333333318</c:v>
                </c:pt>
                <c:pt idx="140">
                  <c:v>5.6893429487179468</c:v>
                </c:pt>
                <c:pt idx="141">
                  <c:v>5.7505458733974342</c:v>
                </c:pt>
                <c:pt idx="142">
                  <c:v>5.8097255608974345</c:v>
                </c:pt>
                <c:pt idx="143">
                  <c:v>5.874974959935896</c:v>
                </c:pt>
                <c:pt idx="144">
                  <c:v>5.9296023637820499</c:v>
                </c:pt>
                <c:pt idx="145">
                  <c:v>5.9296023637820499</c:v>
                </c:pt>
                <c:pt idx="146">
                  <c:v>5.9963691907051269</c:v>
                </c:pt>
                <c:pt idx="147">
                  <c:v>6.0580779246794858</c:v>
                </c:pt>
                <c:pt idx="148">
                  <c:v>6.1132111378205112</c:v>
                </c:pt>
                <c:pt idx="149">
                  <c:v>6.168850160256409</c:v>
                </c:pt>
                <c:pt idx="150">
                  <c:v>6.2396634615384601</c:v>
                </c:pt>
                <c:pt idx="151">
                  <c:v>6.299348958333332</c:v>
                </c:pt>
                <c:pt idx="152">
                  <c:v>6.299348958333332</c:v>
                </c:pt>
                <c:pt idx="153">
                  <c:v>6.365104166666665</c:v>
                </c:pt>
                <c:pt idx="154">
                  <c:v>6.4328826121794851</c:v>
                </c:pt>
                <c:pt idx="155">
                  <c:v>6.4961087740384595</c:v>
                </c:pt>
                <c:pt idx="156">
                  <c:v>6.561358173076921</c:v>
                </c:pt>
                <c:pt idx="157">
                  <c:v>6.6139623397435878</c:v>
                </c:pt>
                <c:pt idx="158">
                  <c:v>6.691856971153844</c:v>
                </c:pt>
                <c:pt idx="159">
                  <c:v>6.691856971153844</c:v>
                </c:pt>
                <c:pt idx="160">
                  <c:v>6.7490134214743565</c:v>
                </c:pt>
                <c:pt idx="161">
                  <c:v>6.8380358573717928</c:v>
                </c:pt>
                <c:pt idx="162">
                  <c:v>6.9012620192307672</c:v>
                </c:pt>
                <c:pt idx="163">
                  <c:v>6.9654997996794847</c:v>
                </c:pt>
                <c:pt idx="164">
                  <c:v>7.0342898637820488</c:v>
                </c:pt>
                <c:pt idx="165">
                  <c:v>7.1061147836538439</c:v>
                </c:pt>
                <c:pt idx="166">
                  <c:v>7.1061147836538439</c:v>
                </c:pt>
                <c:pt idx="167">
                  <c:v>7.1652944711538442</c:v>
                </c:pt>
                <c:pt idx="168">
                  <c:v>7.2462239583333314</c:v>
                </c:pt>
                <c:pt idx="169">
                  <c:v>7.3160256410256395</c:v>
                </c:pt>
                <c:pt idx="170">
                  <c:v>7.3827924679487165</c:v>
                </c:pt>
                <c:pt idx="171">
                  <c:v>7.4571464342948701</c:v>
                </c:pt>
                <c:pt idx="172">
                  <c:v>7.5249248798076902</c:v>
                </c:pt>
                <c:pt idx="173">
                  <c:v>7.5249248798076902</c:v>
                </c:pt>
                <c:pt idx="174">
                  <c:v>7.6007962740384594</c:v>
                </c:pt>
                <c:pt idx="175">
                  <c:v>7.6771734775641001</c:v>
                </c:pt>
                <c:pt idx="176">
                  <c:v>7.7611378205128183</c:v>
                </c:pt>
                <c:pt idx="177">
                  <c:v>7.835491786858972</c:v>
                </c:pt>
                <c:pt idx="178">
                  <c:v>7.9164212740384592</c:v>
                </c:pt>
                <c:pt idx="179">
                  <c:v>7.9164212740384592</c:v>
                </c:pt>
                <c:pt idx="180">
                  <c:v>7.997856570512818</c:v>
                </c:pt>
                <c:pt idx="181">
                  <c:v>8.0782802483974336</c:v>
                </c:pt>
                <c:pt idx="182">
                  <c:v>8.1647736378205114</c:v>
                </c:pt>
                <c:pt idx="183">
                  <c:v>8.2512670272435891</c:v>
                </c:pt>
                <c:pt idx="184">
                  <c:v>8.3514172676282037</c:v>
                </c:pt>
                <c:pt idx="185">
                  <c:v>8.3514172676282037</c:v>
                </c:pt>
                <c:pt idx="186">
                  <c:v>8.4500500801282037</c:v>
                </c:pt>
                <c:pt idx="187">
                  <c:v>8.5840895432692292</c:v>
                </c:pt>
                <c:pt idx="188">
                  <c:v>8.5840895432692292</c:v>
                </c:pt>
                <c:pt idx="189">
                  <c:v>8.77022736378205</c:v>
                </c:pt>
                <c:pt idx="190">
                  <c:v>8.8182792467948712</c:v>
                </c:pt>
                <c:pt idx="191">
                  <c:v>8.8182792467948712</c:v>
                </c:pt>
                <c:pt idx="192">
                  <c:v>10.259329927884615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57-424B-8BDB-BB392A231B5C}"/>
            </c:ext>
          </c:extLst>
        </c:ser>
        <c:ser>
          <c:idx val="0"/>
          <c:order val="1"/>
          <c:tx>
            <c:v>Rear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Data!$G$9:$G$5000</c:f>
              <c:numCache>
                <c:formatCode>#,##0.0</c:formatCode>
                <c:ptCount val="499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0.5</c:v>
                </c:pt>
                <c:pt idx="5">
                  <c:v>1</c:v>
                </c:pt>
                <c:pt idx="6">
                  <c:v>1.3</c:v>
                </c:pt>
                <c:pt idx="7">
                  <c:v>1.7</c:v>
                </c:pt>
                <c:pt idx="8">
                  <c:v>2</c:v>
                </c:pt>
                <c:pt idx="9">
                  <c:v>2.5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6.1</c:v>
                </c:pt>
                <c:pt idx="14">
                  <c:v>10.3</c:v>
                </c:pt>
                <c:pt idx="15">
                  <c:v>22.3</c:v>
                </c:pt>
                <c:pt idx="16">
                  <c:v>46.5</c:v>
                </c:pt>
                <c:pt idx="17">
                  <c:v>75.599999999999994</c:v>
                </c:pt>
                <c:pt idx="18">
                  <c:v>98.3</c:v>
                </c:pt>
                <c:pt idx="19">
                  <c:v>118.8</c:v>
                </c:pt>
                <c:pt idx="20">
                  <c:v>118.8</c:v>
                </c:pt>
                <c:pt idx="21">
                  <c:v>148.30000000000001</c:v>
                </c:pt>
                <c:pt idx="22">
                  <c:v>169.5</c:v>
                </c:pt>
                <c:pt idx="23">
                  <c:v>190.9</c:v>
                </c:pt>
                <c:pt idx="24">
                  <c:v>215.1</c:v>
                </c:pt>
                <c:pt idx="25">
                  <c:v>238.2</c:v>
                </c:pt>
                <c:pt idx="26">
                  <c:v>265.89999999999998</c:v>
                </c:pt>
                <c:pt idx="27">
                  <c:v>265.89999999999998</c:v>
                </c:pt>
                <c:pt idx="28">
                  <c:v>285.60000000000002</c:v>
                </c:pt>
                <c:pt idx="29">
                  <c:v>311.3</c:v>
                </c:pt>
                <c:pt idx="30">
                  <c:v>336.8</c:v>
                </c:pt>
                <c:pt idx="31">
                  <c:v>358.1</c:v>
                </c:pt>
                <c:pt idx="32">
                  <c:v>385.1</c:v>
                </c:pt>
                <c:pt idx="33">
                  <c:v>410.1</c:v>
                </c:pt>
                <c:pt idx="34">
                  <c:v>433.1</c:v>
                </c:pt>
                <c:pt idx="35">
                  <c:v>459</c:v>
                </c:pt>
                <c:pt idx="36">
                  <c:v>481.1</c:v>
                </c:pt>
                <c:pt idx="37">
                  <c:v>481.1</c:v>
                </c:pt>
                <c:pt idx="38">
                  <c:v>505.9</c:v>
                </c:pt>
                <c:pt idx="39">
                  <c:v>533.1</c:v>
                </c:pt>
                <c:pt idx="40">
                  <c:v>557.20000000000005</c:v>
                </c:pt>
                <c:pt idx="41">
                  <c:v>578.79999999999995</c:v>
                </c:pt>
                <c:pt idx="42">
                  <c:v>599.4</c:v>
                </c:pt>
                <c:pt idx="43">
                  <c:v>628.29999999999995</c:v>
                </c:pt>
                <c:pt idx="44">
                  <c:v>647.70000000000005</c:v>
                </c:pt>
                <c:pt idx="45">
                  <c:v>674.5</c:v>
                </c:pt>
                <c:pt idx="46">
                  <c:v>696.8</c:v>
                </c:pt>
                <c:pt idx="47">
                  <c:v>696.8</c:v>
                </c:pt>
                <c:pt idx="48">
                  <c:v>723.9</c:v>
                </c:pt>
                <c:pt idx="49">
                  <c:v>743.7</c:v>
                </c:pt>
                <c:pt idx="50">
                  <c:v>770.3</c:v>
                </c:pt>
                <c:pt idx="51">
                  <c:v>795.1</c:v>
                </c:pt>
                <c:pt idx="52">
                  <c:v>819.8</c:v>
                </c:pt>
                <c:pt idx="53">
                  <c:v>840.9</c:v>
                </c:pt>
                <c:pt idx="54">
                  <c:v>866.9</c:v>
                </c:pt>
                <c:pt idx="55">
                  <c:v>888.9</c:v>
                </c:pt>
                <c:pt idx="56">
                  <c:v>917.2</c:v>
                </c:pt>
                <c:pt idx="57">
                  <c:v>939.4</c:v>
                </c:pt>
                <c:pt idx="58">
                  <c:v>939.4</c:v>
                </c:pt>
                <c:pt idx="59">
                  <c:v>963.7</c:v>
                </c:pt>
                <c:pt idx="60">
                  <c:v>987.6</c:v>
                </c:pt>
                <c:pt idx="61">
                  <c:v>1009.2</c:v>
                </c:pt>
                <c:pt idx="62">
                  <c:v>1035.8</c:v>
                </c:pt>
                <c:pt idx="63">
                  <c:v>1060.3</c:v>
                </c:pt>
                <c:pt idx="64">
                  <c:v>1079.9000000000001</c:v>
                </c:pt>
                <c:pt idx="65">
                  <c:v>1107.4000000000001</c:v>
                </c:pt>
                <c:pt idx="66">
                  <c:v>1130.5999999999999</c:v>
                </c:pt>
                <c:pt idx="67">
                  <c:v>1153.7</c:v>
                </c:pt>
                <c:pt idx="68">
                  <c:v>1153.7</c:v>
                </c:pt>
                <c:pt idx="69">
                  <c:v>1175.9000000000001</c:v>
                </c:pt>
                <c:pt idx="70">
                  <c:v>1199.5</c:v>
                </c:pt>
                <c:pt idx="71">
                  <c:v>1224.5999999999999</c:v>
                </c:pt>
                <c:pt idx="72">
                  <c:v>1251.8</c:v>
                </c:pt>
                <c:pt idx="73">
                  <c:v>1275.3</c:v>
                </c:pt>
                <c:pt idx="74">
                  <c:v>1301.5</c:v>
                </c:pt>
                <c:pt idx="75">
                  <c:v>1321.7</c:v>
                </c:pt>
                <c:pt idx="76">
                  <c:v>1321.7</c:v>
                </c:pt>
                <c:pt idx="77">
                  <c:v>1345.7</c:v>
                </c:pt>
                <c:pt idx="78">
                  <c:v>1371.4</c:v>
                </c:pt>
                <c:pt idx="79">
                  <c:v>1393.9</c:v>
                </c:pt>
                <c:pt idx="80">
                  <c:v>1418</c:v>
                </c:pt>
                <c:pt idx="81">
                  <c:v>1443.6</c:v>
                </c:pt>
                <c:pt idx="82">
                  <c:v>1467.4</c:v>
                </c:pt>
                <c:pt idx="83">
                  <c:v>1490.2</c:v>
                </c:pt>
                <c:pt idx="84">
                  <c:v>1515.9</c:v>
                </c:pt>
                <c:pt idx="85">
                  <c:v>1515.9</c:v>
                </c:pt>
                <c:pt idx="86">
                  <c:v>1540.5</c:v>
                </c:pt>
                <c:pt idx="87">
                  <c:v>1563.4</c:v>
                </c:pt>
                <c:pt idx="88">
                  <c:v>1584.6</c:v>
                </c:pt>
                <c:pt idx="89">
                  <c:v>1611.6</c:v>
                </c:pt>
                <c:pt idx="90">
                  <c:v>1635.4</c:v>
                </c:pt>
                <c:pt idx="91">
                  <c:v>1660.5</c:v>
                </c:pt>
                <c:pt idx="92">
                  <c:v>1680.6</c:v>
                </c:pt>
                <c:pt idx="93">
                  <c:v>1680.6</c:v>
                </c:pt>
                <c:pt idx="94">
                  <c:v>1709.1</c:v>
                </c:pt>
                <c:pt idx="95">
                  <c:v>1727</c:v>
                </c:pt>
                <c:pt idx="96">
                  <c:v>1752.1</c:v>
                </c:pt>
                <c:pt idx="97">
                  <c:v>1777.4</c:v>
                </c:pt>
                <c:pt idx="98">
                  <c:v>1801.4</c:v>
                </c:pt>
                <c:pt idx="99">
                  <c:v>1825.7</c:v>
                </c:pt>
                <c:pt idx="100">
                  <c:v>1848.1</c:v>
                </c:pt>
                <c:pt idx="101">
                  <c:v>1848.1</c:v>
                </c:pt>
                <c:pt idx="102">
                  <c:v>1874.1</c:v>
                </c:pt>
                <c:pt idx="103">
                  <c:v>1898.5</c:v>
                </c:pt>
                <c:pt idx="104">
                  <c:v>1918.8</c:v>
                </c:pt>
                <c:pt idx="105">
                  <c:v>1945.9</c:v>
                </c:pt>
                <c:pt idx="106">
                  <c:v>1971.8</c:v>
                </c:pt>
                <c:pt idx="107">
                  <c:v>1997</c:v>
                </c:pt>
                <c:pt idx="108">
                  <c:v>2019.2</c:v>
                </c:pt>
                <c:pt idx="109">
                  <c:v>2043.1</c:v>
                </c:pt>
                <c:pt idx="110">
                  <c:v>2043.1</c:v>
                </c:pt>
                <c:pt idx="111">
                  <c:v>2070.3000000000002</c:v>
                </c:pt>
                <c:pt idx="112">
                  <c:v>2092.3000000000002</c:v>
                </c:pt>
                <c:pt idx="113">
                  <c:v>2114.9</c:v>
                </c:pt>
                <c:pt idx="114">
                  <c:v>2139</c:v>
                </c:pt>
                <c:pt idx="115">
                  <c:v>2161.6</c:v>
                </c:pt>
                <c:pt idx="116">
                  <c:v>2186.9</c:v>
                </c:pt>
                <c:pt idx="117">
                  <c:v>2186.9</c:v>
                </c:pt>
                <c:pt idx="118">
                  <c:v>2209.9</c:v>
                </c:pt>
                <c:pt idx="119">
                  <c:v>2236</c:v>
                </c:pt>
                <c:pt idx="120">
                  <c:v>2259.3000000000002</c:v>
                </c:pt>
                <c:pt idx="121">
                  <c:v>2282.5</c:v>
                </c:pt>
                <c:pt idx="122">
                  <c:v>2306.6</c:v>
                </c:pt>
                <c:pt idx="123">
                  <c:v>2328.1999999999998</c:v>
                </c:pt>
                <c:pt idx="124">
                  <c:v>2328.1999999999998</c:v>
                </c:pt>
                <c:pt idx="125">
                  <c:v>2354.1</c:v>
                </c:pt>
                <c:pt idx="126">
                  <c:v>2379.6999999999998</c:v>
                </c:pt>
                <c:pt idx="127">
                  <c:v>2399.9</c:v>
                </c:pt>
                <c:pt idx="128">
                  <c:v>2423.9</c:v>
                </c:pt>
                <c:pt idx="129">
                  <c:v>2449.6</c:v>
                </c:pt>
                <c:pt idx="130">
                  <c:v>2449.3000000000002</c:v>
                </c:pt>
                <c:pt idx="131">
                  <c:v>2474.1999999999998</c:v>
                </c:pt>
                <c:pt idx="132">
                  <c:v>2496.9</c:v>
                </c:pt>
                <c:pt idx="133">
                  <c:v>2521.6</c:v>
                </c:pt>
                <c:pt idx="134">
                  <c:v>2546.9</c:v>
                </c:pt>
                <c:pt idx="135">
                  <c:v>2566.5</c:v>
                </c:pt>
                <c:pt idx="136">
                  <c:v>2595.4</c:v>
                </c:pt>
                <c:pt idx="137">
                  <c:v>2619.1999999999998</c:v>
                </c:pt>
                <c:pt idx="138">
                  <c:v>2619.1999999999998</c:v>
                </c:pt>
                <c:pt idx="139">
                  <c:v>2641.7</c:v>
                </c:pt>
                <c:pt idx="140">
                  <c:v>2665.7</c:v>
                </c:pt>
                <c:pt idx="141">
                  <c:v>2690.6</c:v>
                </c:pt>
                <c:pt idx="142">
                  <c:v>2713.5</c:v>
                </c:pt>
                <c:pt idx="143">
                  <c:v>2740.1</c:v>
                </c:pt>
                <c:pt idx="144">
                  <c:v>2761.6</c:v>
                </c:pt>
                <c:pt idx="145">
                  <c:v>2761.6</c:v>
                </c:pt>
                <c:pt idx="146">
                  <c:v>2786.5</c:v>
                </c:pt>
                <c:pt idx="147">
                  <c:v>2812.4</c:v>
                </c:pt>
                <c:pt idx="148">
                  <c:v>2833.7</c:v>
                </c:pt>
                <c:pt idx="149">
                  <c:v>2855.6</c:v>
                </c:pt>
                <c:pt idx="150">
                  <c:v>2882.5</c:v>
                </c:pt>
                <c:pt idx="151">
                  <c:v>2905.7999999999997</c:v>
                </c:pt>
                <c:pt idx="152">
                  <c:v>2905.7999999999997</c:v>
                </c:pt>
                <c:pt idx="153">
                  <c:v>2931.2</c:v>
                </c:pt>
                <c:pt idx="154">
                  <c:v>2956.6</c:v>
                </c:pt>
                <c:pt idx="155">
                  <c:v>2979.8999999999996</c:v>
                </c:pt>
                <c:pt idx="156">
                  <c:v>3004.1</c:v>
                </c:pt>
                <c:pt idx="157">
                  <c:v>3023.7</c:v>
                </c:pt>
                <c:pt idx="158">
                  <c:v>3052</c:v>
                </c:pt>
                <c:pt idx="159">
                  <c:v>3052</c:v>
                </c:pt>
                <c:pt idx="160">
                  <c:v>3073.3999999999996</c:v>
                </c:pt>
                <c:pt idx="161">
                  <c:v>3099.8999999999996</c:v>
                </c:pt>
                <c:pt idx="162">
                  <c:v>3123.1</c:v>
                </c:pt>
                <c:pt idx="163">
                  <c:v>3146.2999999999997</c:v>
                </c:pt>
                <c:pt idx="164">
                  <c:v>3170.7999999999997</c:v>
                </c:pt>
                <c:pt idx="165">
                  <c:v>3195.8999999999996</c:v>
                </c:pt>
                <c:pt idx="166">
                  <c:v>3195.8999999999996</c:v>
                </c:pt>
                <c:pt idx="167">
                  <c:v>3215.7</c:v>
                </c:pt>
                <c:pt idx="168">
                  <c:v>3243.7</c:v>
                </c:pt>
                <c:pt idx="169">
                  <c:v>3267.8999999999996</c:v>
                </c:pt>
                <c:pt idx="170">
                  <c:v>3290.8999999999996</c:v>
                </c:pt>
                <c:pt idx="171">
                  <c:v>3316.5</c:v>
                </c:pt>
                <c:pt idx="172">
                  <c:v>3339.2999999999997</c:v>
                </c:pt>
                <c:pt idx="173">
                  <c:v>3339.2999999999997</c:v>
                </c:pt>
                <c:pt idx="174">
                  <c:v>3363.1</c:v>
                </c:pt>
                <c:pt idx="175">
                  <c:v>3386.6000000000004</c:v>
                </c:pt>
                <c:pt idx="176">
                  <c:v>3411.9</c:v>
                </c:pt>
                <c:pt idx="177">
                  <c:v>3434.6000000000004</c:v>
                </c:pt>
                <c:pt idx="178">
                  <c:v>3459.4</c:v>
                </c:pt>
                <c:pt idx="179">
                  <c:v>3459.4</c:v>
                </c:pt>
                <c:pt idx="180">
                  <c:v>3484</c:v>
                </c:pt>
                <c:pt idx="181">
                  <c:v>3507.2</c:v>
                </c:pt>
                <c:pt idx="182">
                  <c:v>3530.6000000000004</c:v>
                </c:pt>
                <c:pt idx="183">
                  <c:v>3553.8</c:v>
                </c:pt>
                <c:pt idx="184">
                  <c:v>3578.5</c:v>
                </c:pt>
                <c:pt idx="185">
                  <c:v>3578.5</c:v>
                </c:pt>
                <c:pt idx="186">
                  <c:v>3600.6000000000004</c:v>
                </c:pt>
                <c:pt idx="187">
                  <c:v>3625.3</c:v>
                </c:pt>
                <c:pt idx="188">
                  <c:v>3625.3</c:v>
                </c:pt>
                <c:pt idx="189">
                  <c:v>3648.7</c:v>
                </c:pt>
                <c:pt idx="190">
                  <c:v>3652.7</c:v>
                </c:pt>
                <c:pt idx="191">
                  <c:v>3652.7</c:v>
                </c:pt>
                <c:pt idx="192">
                  <c:v>3672.9</c:v>
                </c:pt>
                <c:pt idx="193">
                  <c:v>3674.9</c:v>
                </c:pt>
              </c:numCache>
            </c:numRef>
          </c:xVal>
          <c:yVal>
            <c:numRef>
              <c:f>Data!$J$9:$J$5000</c:f>
              <c:numCache>
                <c:formatCode>0.000</c:formatCode>
                <c:ptCount val="4992"/>
                <c:pt idx="0">
                  <c:v>0</c:v>
                </c:pt>
                <c:pt idx="1">
                  <c:v>4.5522836538461463E-3</c:v>
                </c:pt>
                <c:pt idx="2">
                  <c:v>5.5639022435897325E-3</c:v>
                </c:pt>
                <c:pt idx="3">
                  <c:v>7.0813301282051213E-3</c:v>
                </c:pt>
                <c:pt idx="4">
                  <c:v>8.59875801282051E-3</c:v>
                </c:pt>
                <c:pt idx="5">
                  <c:v>1.4668469551282046E-2</c:v>
                </c:pt>
                <c:pt idx="6">
                  <c:v>1.8209134615384606E-2</c:v>
                </c:pt>
                <c:pt idx="7">
                  <c:v>2.2761418269230772E-2</c:v>
                </c:pt>
                <c:pt idx="8">
                  <c:v>2.427884615384614E-2</c:v>
                </c:pt>
                <c:pt idx="9">
                  <c:v>2.9336939102564089E-2</c:v>
                </c:pt>
                <c:pt idx="10">
                  <c:v>3.3383413461538454E-2</c:v>
                </c:pt>
                <c:pt idx="11">
                  <c:v>4.0464743589743592E-2</c:v>
                </c:pt>
                <c:pt idx="12">
                  <c:v>4.6534455128205129E-2</c:v>
                </c:pt>
                <c:pt idx="13">
                  <c:v>5.3109975961538464E-2</c:v>
                </c:pt>
                <c:pt idx="14">
                  <c:v>7.4353966346153821E-2</c:v>
                </c:pt>
                <c:pt idx="15">
                  <c:v>0.11886518429487179</c:v>
                </c:pt>
                <c:pt idx="16">
                  <c:v>0.19473657852564102</c:v>
                </c:pt>
                <c:pt idx="17">
                  <c:v>0.26504407051282053</c:v>
                </c:pt>
                <c:pt idx="18">
                  <c:v>0.31613080929487181</c:v>
                </c:pt>
                <c:pt idx="19">
                  <c:v>0.36114783653846161</c:v>
                </c:pt>
                <c:pt idx="20">
                  <c:v>0.36114783653846161</c:v>
                </c:pt>
                <c:pt idx="21">
                  <c:v>0.41982171474358981</c:v>
                </c:pt>
                <c:pt idx="22">
                  <c:v>0.46079226762820519</c:v>
                </c:pt>
                <c:pt idx="23">
                  <c:v>0.50125701121794874</c:v>
                </c:pt>
                <c:pt idx="24">
                  <c:v>0.54677984775641031</c:v>
                </c:pt>
                <c:pt idx="25">
                  <c:v>0.58926782852564108</c:v>
                </c:pt>
                <c:pt idx="26">
                  <c:v>0.64086037660256412</c:v>
                </c:pt>
                <c:pt idx="27">
                  <c:v>0.64086037660256412</c:v>
                </c:pt>
                <c:pt idx="28">
                  <c:v>0.67677283653846154</c:v>
                </c:pt>
                <c:pt idx="29">
                  <c:v>0.72583633814102566</c:v>
                </c:pt>
                <c:pt idx="30">
                  <c:v>0.77186498397435899</c:v>
                </c:pt>
                <c:pt idx="31">
                  <c:v>0.81030649038461544</c:v>
                </c:pt>
                <c:pt idx="32">
                  <c:v>0.86088741987179496</c:v>
                </c:pt>
                <c:pt idx="33">
                  <c:v>0.90590444711538465</c:v>
                </c:pt>
                <c:pt idx="34">
                  <c:v>0.94839242788461542</c:v>
                </c:pt>
                <c:pt idx="35">
                  <c:v>0.99442107371794874</c:v>
                </c:pt>
                <c:pt idx="36">
                  <c:v>1.033368389423077</c:v>
                </c:pt>
                <c:pt idx="37">
                  <c:v>1.033368389423077</c:v>
                </c:pt>
                <c:pt idx="38">
                  <c:v>1.0778796073717949</c:v>
                </c:pt>
                <c:pt idx="39">
                  <c:v>1.1304837740384615</c:v>
                </c:pt>
                <c:pt idx="40">
                  <c:v>1.1744891826923076</c:v>
                </c:pt>
                <c:pt idx="41">
                  <c:v>1.2169771634615385</c:v>
                </c:pt>
                <c:pt idx="42">
                  <c:v>1.2523838141025641</c:v>
                </c:pt>
                <c:pt idx="43">
                  <c:v>1.3070112179487179</c:v>
                </c:pt>
                <c:pt idx="44">
                  <c:v>1.3439352964743589</c:v>
                </c:pt>
                <c:pt idx="45">
                  <c:v>1.3935046073717947</c:v>
                </c:pt>
                <c:pt idx="46">
                  <c:v>1.4380158253205126</c:v>
                </c:pt>
                <c:pt idx="47">
                  <c:v>1.4380158253205126</c:v>
                </c:pt>
                <c:pt idx="48">
                  <c:v>1.4891025641025639</c:v>
                </c:pt>
                <c:pt idx="49">
                  <c:v>1.5270382612179485</c:v>
                </c:pt>
                <c:pt idx="50">
                  <c:v>1.575090144230769</c:v>
                </c:pt>
                <c:pt idx="51">
                  <c:v>1.6216245993589742</c:v>
                </c:pt>
                <c:pt idx="52">
                  <c:v>1.6676532451923076</c:v>
                </c:pt>
                <c:pt idx="53">
                  <c:v>1.7076121794871795</c:v>
                </c:pt>
                <c:pt idx="54">
                  <c:v>1.7551582532051282</c:v>
                </c:pt>
                <c:pt idx="55">
                  <c:v>1.7951171875</c:v>
                </c:pt>
                <c:pt idx="56">
                  <c:v>1.8482271634615386</c:v>
                </c:pt>
                <c:pt idx="57">
                  <c:v>1.8886919070512822</c:v>
                </c:pt>
                <c:pt idx="58">
                  <c:v>1.8886919070512822</c:v>
                </c:pt>
                <c:pt idx="59">
                  <c:v>1.9347205528846154</c:v>
                </c:pt>
                <c:pt idx="60">
                  <c:v>1.9777143429487181</c:v>
                </c:pt>
                <c:pt idx="61">
                  <c:v>2.0181790865384617</c:v>
                </c:pt>
                <c:pt idx="62">
                  <c:v>2.0677483974358974</c:v>
                </c:pt>
                <c:pt idx="63">
                  <c:v>2.1142828525641026</c:v>
                </c:pt>
                <c:pt idx="64">
                  <c:v>2.1522185496794872</c:v>
                </c:pt>
                <c:pt idx="65">
                  <c:v>2.202293669871795</c:v>
                </c:pt>
                <c:pt idx="66">
                  <c:v>2.2432642227564106</c:v>
                </c:pt>
                <c:pt idx="67">
                  <c:v>2.2867638221153848</c:v>
                </c:pt>
                <c:pt idx="68">
                  <c:v>2.2867638221153848</c:v>
                </c:pt>
                <c:pt idx="69">
                  <c:v>2.3312750400641029</c:v>
                </c:pt>
                <c:pt idx="70">
                  <c:v>2.3783153044871796</c:v>
                </c:pt>
                <c:pt idx="71">
                  <c:v>2.4268729967948719</c:v>
                </c:pt>
                <c:pt idx="72">
                  <c:v>2.4779597355769232</c:v>
                </c:pt>
                <c:pt idx="73">
                  <c:v>2.5239883814102564</c:v>
                </c:pt>
                <c:pt idx="74">
                  <c:v>2.5740635016025641</c:v>
                </c:pt>
                <c:pt idx="75">
                  <c:v>2.6125050080128207</c:v>
                </c:pt>
                <c:pt idx="76">
                  <c:v>2.6125050080128207</c:v>
                </c:pt>
                <c:pt idx="77">
                  <c:v>2.661062700320513</c:v>
                </c:pt>
                <c:pt idx="78">
                  <c:v>2.7116436298076922</c:v>
                </c:pt>
                <c:pt idx="79">
                  <c:v>2.7576722756410255</c:v>
                </c:pt>
                <c:pt idx="80">
                  <c:v>2.8057241586538462</c:v>
                </c:pt>
                <c:pt idx="81">
                  <c:v>2.8573167067307694</c:v>
                </c:pt>
                <c:pt idx="82">
                  <c:v>2.9043569711538462</c:v>
                </c:pt>
                <c:pt idx="83">
                  <c:v>2.9529146634615384</c:v>
                </c:pt>
                <c:pt idx="84">
                  <c:v>3.0075420673076922</c:v>
                </c:pt>
                <c:pt idx="85">
                  <c:v>3.0075420673076922</c:v>
                </c:pt>
                <c:pt idx="86">
                  <c:v>3.0586288060897435</c:v>
                </c:pt>
                <c:pt idx="87">
                  <c:v>3.1066806891025642</c:v>
                </c:pt>
                <c:pt idx="88">
                  <c:v>3.153720953525641</c:v>
                </c:pt>
                <c:pt idx="89">
                  <c:v>3.2123948317307693</c:v>
                </c:pt>
                <c:pt idx="90">
                  <c:v>3.2624699519230771</c:v>
                </c:pt>
                <c:pt idx="91">
                  <c:v>3.3165915464743589</c:v>
                </c:pt>
                <c:pt idx="92">
                  <c:v>3.3605969551282051</c:v>
                </c:pt>
                <c:pt idx="93">
                  <c:v>3.3605969551282051</c:v>
                </c:pt>
                <c:pt idx="94">
                  <c:v>3.4283754006410256</c:v>
                </c:pt>
                <c:pt idx="95">
                  <c:v>3.4652994791666667</c:v>
                </c:pt>
                <c:pt idx="96">
                  <c:v>3.5209385016025641</c:v>
                </c:pt>
                <c:pt idx="97">
                  <c:v>3.5770833333333334</c:v>
                </c:pt>
                <c:pt idx="98">
                  <c:v>3.6291816907051282</c:v>
                </c:pt>
                <c:pt idx="99">
                  <c:v>3.6827974759615385</c:v>
                </c:pt>
                <c:pt idx="100">
                  <c:v>3.7313551682692307</c:v>
                </c:pt>
                <c:pt idx="101">
                  <c:v>3.7313551682692307</c:v>
                </c:pt>
                <c:pt idx="102">
                  <c:v>3.7864883814102566</c:v>
                </c:pt>
                <c:pt idx="103">
                  <c:v>3.8411157852564104</c:v>
                </c:pt>
                <c:pt idx="104">
                  <c:v>3.8866386217948721</c:v>
                </c:pt>
                <c:pt idx="105">
                  <c:v>3.9528996394230771</c:v>
                </c:pt>
                <c:pt idx="106">
                  <c:v>4.0070212339743589</c:v>
                </c:pt>
                <c:pt idx="107">
                  <c:v>4.0672125400641024</c:v>
                </c:pt>
                <c:pt idx="108">
                  <c:v>4.1203225160256407</c:v>
                </c:pt>
                <c:pt idx="109">
                  <c:v>4.1769731570512816</c:v>
                </c:pt>
                <c:pt idx="110">
                  <c:v>4.1769731570512816</c:v>
                </c:pt>
                <c:pt idx="111">
                  <c:v>4.2422225560897431</c:v>
                </c:pt>
                <c:pt idx="112">
                  <c:v>4.2968499599358969</c:v>
                </c:pt>
                <c:pt idx="113">
                  <c:v>4.3560296474358973</c:v>
                </c:pt>
                <c:pt idx="114">
                  <c:v>4.4167267628205122</c:v>
                </c:pt>
                <c:pt idx="115">
                  <c:v>4.4743890224358971</c:v>
                </c:pt>
                <c:pt idx="116">
                  <c:v>4.5406500400641026</c:v>
                </c:pt>
                <c:pt idx="117">
                  <c:v>4.5406500400641026</c:v>
                </c:pt>
                <c:pt idx="118">
                  <c:v>4.5937600160256409</c:v>
                </c:pt>
                <c:pt idx="119">
                  <c:v>4.6554687499999998</c:v>
                </c:pt>
                <c:pt idx="120">
                  <c:v>4.7131310096153847</c:v>
                </c:pt>
                <c:pt idx="121">
                  <c:v>4.769275841346154</c:v>
                </c:pt>
                <c:pt idx="122">
                  <c:v>4.8249148637820518</c:v>
                </c:pt>
                <c:pt idx="123">
                  <c:v>4.8780248397435901</c:v>
                </c:pt>
                <c:pt idx="124">
                  <c:v>4.8780248397435901</c:v>
                </c:pt>
                <c:pt idx="125">
                  <c:v>4.9417568108974361</c:v>
                </c:pt>
                <c:pt idx="126">
                  <c:v>5.0065004006410261</c:v>
                </c:pt>
                <c:pt idx="127">
                  <c:v>5.0575871394230774</c:v>
                </c:pt>
                <c:pt idx="128">
                  <c:v>5.1187900641025648</c:v>
                </c:pt>
                <c:pt idx="129">
                  <c:v>5.1850510817307702</c:v>
                </c:pt>
                <c:pt idx="130">
                  <c:v>5.1850510817307702</c:v>
                </c:pt>
                <c:pt idx="131">
                  <c:v>5.2487830528846162</c:v>
                </c:pt>
                <c:pt idx="132">
                  <c:v>5.3074569310897441</c:v>
                </c:pt>
                <c:pt idx="133">
                  <c:v>5.3696714743589746</c:v>
                </c:pt>
                <c:pt idx="134">
                  <c:v>5.4334034455128206</c:v>
                </c:pt>
                <c:pt idx="135">
                  <c:v>5.4814553285256409</c:v>
                </c:pt>
                <c:pt idx="136">
                  <c:v>5.5517628205128204</c:v>
                </c:pt>
                <c:pt idx="137">
                  <c:v>5.6129657451923078</c:v>
                </c:pt>
                <c:pt idx="138">
                  <c:v>5.6129657451923078</c:v>
                </c:pt>
                <c:pt idx="139">
                  <c:v>5.6706280048076927</c:v>
                </c:pt>
                <c:pt idx="140">
                  <c:v>5.7313251201923077</c:v>
                </c:pt>
                <c:pt idx="141">
                  <c:v>5.7955629006410252</c:v>
                </c:pt>
                <c:pt idx="142">
                  <c:v>5.8547425881410255</c:v>
                </c:pt>
                <c:pt idx="143">
                  <c:v>5.9230268429487181</c:v>
                </c:pt>
                <c:pt idx="144">
                  <c:v>5.9776542467948719</c:v>
                </c:pt>
                <c:pt idx="145">
                  <c:v>5.9776542467948719</c:v>
                </c:pt>
                <c:pt idx="146">
                  <c:v>6.0418920272435894</c:v>
                </c:pt>
                <c:pt idx="147">
                  <c:v>6.1081530448717949</c:v>
                </c:pt>
                <c:pt idx="148">
                  <c:v>6.1693559695512823</c:v>
                </c:pt>
                <c:pt idx="149">
                  <c:v>6.2214543269230775</c:v>
                </c:pt>
                <c:pt idx="150">
                  <c:v>6.2927734375000011</c:v>
                </c:pt>
                <c:pt idx="151">
                  <c:v>6.35448217147436</c:v>
                </c:pt>
                <c:pt idx="152">
                  <c:v>6.35448217147436</c:v>
                </c:pt>
                <c:pt idx="153">
                  <c:v>6.4222606169871801</c:v>
                </c:pt>
                <c:pt idx="154">
                  <c:v>6.4905448717948726</c:v>
                </c:pt>
                <c:pt idx="155">
                  <c:v>6.5527594150641031</c:v>
                </c:pt>
                <c:pt idx="156">
                  <c:v>6.6205378605769232</c:v>
                </c:pt>
                <c:pt idx="157">
                  <c:v>6.674153645833333</c:v>
                </c:pt>
                <c:pt idx="158">
                  <c:v>6.8021233974358974</c:v>
                </c:pt>
                <c:pt idx="159">
                  <c:v>6.8021233974358974</c:v>
                </c:pt>
                <c:pt idx="160">
                  <c:v>6.8618088942307693</c:v>
                </c:pt>
                <c:pt idx="161">
                  <c:v>6.9341396233974359</c:v>
                </c:pt>
                <c:pt idx="162">
                  <c:v>6.9983774038461535</c:v>
                </c:pt>
                <c:pt idx="163">
                  <c:v>7.0631209935897434</c:v>
                </c:pt>
                <c:pt idx="164">
                  <c:v>7.132416866987179</c:v>
                </c:pt>
                <c:pt idx="165">
                  <c:v>7.2057592147435896</c:v>
                </c:pt>
                <c:pt idx="166">
                  <c:v>7.2057592147435896</c:v>
                </c:pt>
                <c:pt idx="167">
                  <c:v>7.26493890224359</c:v>
                </c:pt>
                <c:pt idx="168">
                  <c:v>7.3468800080128212</c:v>
                </c:pt>
                <c:pt idx="169">
                  <c:v>7.4181991185897438</c:v>
                </c:pt>
                <c:pt idx="170">
                  <c:v>7.4844601362179493</c:v>
                </c:pt>
                <c:pt idx="171">
                  <c:v>7.5588141025641029</c:v>
                </c:pt>
                <c:pt idx="172">
                  <c:v>7.6240635016025644</c:v>
                </c:pt>
                <c:pt idx="173">
                  <c:v>7.6240635016025644</c:v>
                </c:pt>
                <c:pt idx="174">
                  <c:v>7.6979116586538465</c:v>
                </c:pt>
                <c:pt idx="175">
                  <c:v>7.7732772435897441</c:v>
                </c:pt>
                <c:pt idx="176">
                  <c:v>7.8582532051282055</c:v>
                </c:pt>
                <c:pt idx="177">
                  <c:v>7.9310897435897436</c:v>
                </c:pt>
                <c:pt idx="178">
                  <c:v>8.0079727564102559</c:v>
                </c:pt>
                <c:pt idx="179">
                  <c:v>8.0079727564102559</c:v>
                </c:pt>
                <c:pt idx="180">
                  <c:v>8.0873848157051285</c:v>
                </c:pt>
                <c:pt idx="181">
                  <c:v>8.1647736378205131</c:v>
                </c:pt>
                <c:pt idx="182">
                  <c:v>8.2457031250000004</c:v>
                </c:pt>
                <c:pt idx="183">
                  <c:v>8.3276442307692307</c:v>
                </c:pt>
                <c:pt idx="184">
                  <c:v>8.4171724759615376</c:v>
                </c:pt>
                <c:pt idx="185">
                  <c:v>8.4171724759615376</c:v>
                </c:pt>
                <c:pt idx="186">
                  <c:v>8.4981019631410248</c:v>
                </c:pt>
                <c:pt idx="187">
                  <c:v>8.607862580128204</c:v>
                </c:pt>
                <c:pt idx="188">
                  <c:v>8.607862580128204</c:v>
                </c:pt>
                <c:pt idx="189">
                  <c:v>8.6984024439102559</c:v>
                </c:pt>
                <c:pt idx="190">
                  <c:v>8.714588341346154</c:v>
                </c:pt>
                <c:pt idx="191">
                  <c:v>8.714588341346154</c:v>
                </c:pt>
                <c:pt idx="192">
                  <c:v>8.9143830128205135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57-424B-8BDB-BB392A231B5C}"/>
            </c:ext>
          </c:extLst>
        </c:ser>
        <c:ser>
          <c:idx val="2"/>
          <c:order val="2"/>
          <c:tx>
            <c:v>Average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Data!$G$9:$G$5000</c:f>
              <c:numCache>
                <c:formatCode>#,##0.0</c:formatCode>
                <c:ptCount val="499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0.5</c:v>
                </c:pt>
                <c:pt idx="5">
                  <c:v>1</c:v>
                </c:pt>
                <c:pt idx="6">
                  <c:v>1.3</c:v>
                </c:pt>
                <c:pt idx="7">
                  <c:v>1.7</c:v>
                </c:pt>
                <c:pt idx="8">
                  <c:v>2</c:v>
                </c:pt>
                <c:pt idx="9">
                  <c:v>2.5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6.1</c:v>
                </c:pt>
                <c:pt idx="14">
                  <c:v>10.3</c:v>
                </c:pt>
                <c:pt idx="15">
                  <c:v>22.3</c:v>
                </c:pt>
                <c:pt idx="16">
                  <c:v>46.5</c:v>
                </c:pt>
                <c:pt idx="17">
                  <c:v>75.599999999999994</c:v>
                </c:pt>
                <c:pt idx="18">
                  <c:v>98.3</c:v>
                </c:pt>
                <c:pt idx="19">
                  <c:v>118.8</c:v>
                </c:pt>
                <c:pt idx="20">
                  <c:v>118.8</c:v>
                </c:pt>
                <c:pt idx="21">
                  <c:v>148.30000000000001</c:v>
                </c:pt>
                <c:pt idx="22">
                  <c:v>169.5</c:v>
                </c:pt>
                <c:pt idx="23">
                  <c:v>190.9</c:v>
                </c:pt>
                <c:pt idx="24">
                  <c:v>215.1</c:v>
                </c:pt>
                <c:pt idx="25">
                  <c:v>238.2</c:v>
                </c:pt>
                <c:pt idx="26">
                  <c:v>265.89999999999998</c:v>
                </c:pt>
                <c:pt idx="27">
                  <c:v>265.89999999999998</c:v>
                </c:pt>
                <c:pt idx="28">
                  <c:v>285.60000000000002</c:v>
                </c:pt>
                <c:pt idx="29">
                  <c:v>311.3</c:v>
                </c:pt>
                <c:pt idx="30">
                  <c:v>336.8</c:v>
                </c:pt>
                <c:pt idx="31">
                  <c:v>358.1</c:v>
                </c:pt>
                <c:pt idx="32">
                  <c:v>385.1</c:v>
                </c:pt>
                <c:pt idx="33">
                  <c:v>410.1</c:v>
                </c:pt>
                <c:pt idx="34">
                  <c:v>433.1</c:v>
                </c:pt>
                <c:pt idx="35">
                  <c:v>459</c:v>
                </c:pt>
                <c:pt idx="36">
                  <c:v>481.1</c:v>
                </c:pt>
                <c:pt idx="37">
                  <c:v>481.1</c:v>
                </c:pt>
                <c:pt idx="38">
                  <c:v>505.9</c:v>
                </c:pt>
                <c:pt idx="39">
                  <c:v>533.1</c:v>
                </c:pt>
                <c:pt idx="40">
                  <c:v>557.20000000000005</c:v>
                </c:pt>
                <c:pt idx="41">
                  <c:v>578.79999999999995</c:v>
                </c:pt>
                <c:pt idx="42">
                  <c:v>599.4</c:v>
                </c:pt>
                <c:pt idx="43">
                  <c:v>628.29999999999995</c:v>
                </c:pt>
                <c:pt idx="44">
                  <c:v>647.70000000000005</c:v>
                </c:pt>
                <c:pt idx="45">
                  <c:v>674.5</c:v>
                </c:pt>
                <c:pt idx="46">
                  <c:v>696.8</c:v>
                </c:pt>
                <c:pt idx="47">
                  <c:v>696.8</c:v>
                </c:pt>
                <c:pt idx="48">
                  <c:v>723.9</c:v>
                </c:pt>
                <c:pt idx="49">
                  <c:v>743.7</c:v>
                </c:pt>
                <c:pt idx="50">
                  <c:v>770.3</c:v>
                </c:pt>
                <c:pt idx="51">
                  <c:v>795.1</c:v>
                </c:pt>
                <c:pt idx="52">
                  <c:v>819.8</c:v>
                </c:pt>
                <c:pt idx="53">
                  <c:v>840.9</c:v>
                </c:pt>
                <c:pt idx="54">
                  <c:v>866.9</c:v>
                </c:pt>
                <c:pt idx="55">
                  <c:v>888.9</c:v>
                </c:pt>
                <c:pt idx="56">
                  <c:v>917.2</c:v>
                </c:pt>
                <c:pt idx="57">
                  <c:v>939.4</c:v>
                </c:pt>
                <c:pt idx="58">
                  <c:v>939.4</c:v>
                </c:pt>
                <c:pt idx="59">
                  <c:v>963.7</c:v>
                </c:pt>
                <c:pt idx="60">
                  <c:v>987.6</c:v>
                </c:pt>
                <c:pt idx="61">
                  <c:v>1009.2</c:v>
                </c:pt>
                <c:pt idx="62">
                  <c:v>1035.8</c:v>
                </c:pt>
                <c:pt idx="63">
                  <c:v>1060.3</c:v>
                </c:pt>
                <c:pt idx="64">
                  <c:v>1079.9000000000001</c:v>
                </c:pt>
                <c:pt idx="65">
                  <c:v>1107.4000000000001</c:v>
                </c:pt>
                <c:pt idx="66">
                  <c:v>1130.5999999999999</c:v>
                </c:pt>
                <c:pt idx="67">
                  <c:v>1153.7</c:v>
                </c:pt>
                <c:pt idx="68">
                  <c:v>1153.7</c:v>
                </c:pt>
                <c:pt idx="69">
                  <c:v>1175.9000000000001</c:v>
                </c:pt>
                <c:pt idx="70">
                  <c:v>1199.5</c:v>
                </c:pt>
                <c:pt idx="71">
                  <c:v>1224.5999999999999</c:v>
                </c:pt>
                <c:pt idx="72">
                  <c:v>1251.8</c:v>
                </c:pt>
                <c:pt idx="73">
                  <c:v>1275.3</c:v>
                </c:pt>
                <c:pt idx="74">
                  <c:v>1301.5</c:v>
                </c:pt>
                <c:pt idx="75">
                  <c:v>1321.7</c:v>
                </c:pt>
                <c:pt idx="76">
                  <c:v>1321.7</c:v>
                </c:pt>
                <c:pt idx="77">
                  <c:v>1345.7</c:v>
                </c:pt>
                <c:pt idx="78">
                  <c:v>1371.4</c:v>
                </c:pt>
                <c:pt idx="79">
                  <c:v>1393.9</c:v>
                </c:pt>
                <c:pt idx="80">
                  <c:v>1418</c:v>
                </c:pt>
                <c:pt idx="81">
                  <c:v>1443.6</c:v>
                </c:pt>
                <c:pt idx="82">
                  <c:v>1467.4</c:v>
                </c:pt>
                <c:pt idx="83">
                  <c:v>1490.2</c:v>
                </c:pt>
                <c:pt idx="84">
                  <c:v>1515.9</c:v>
                </c:pt>
                <c:pt idx="85">
                  <c:v>1515.9</c:v>
                </c:pt>
                <c:pt idx="86">
                  <c:v>1540.5</c:v>
                </c:pt>
                <c:pt idx="87">
                  <c:v>1563.4</c:v>
                </c:pt>
                <c:pt idx="88">
                  <c:v>1584.6</c:v>
                </c:pt>
                <c:pt idx="89">
                  <c:v>1611.6</c:v>
                </c:pt>
                <c:pt idx="90">
                  <c:v>1635.4</c:v>
                </c:pt>
                <c:pt idx="91">
                  <c:v>1660.5</c:v>
                </c:pt>
                <c:pt idx="92">
                  <c:v>1680.6</c:v>
                </c:pt>
                <c:pt idx="93">
                  <c:v>1680.6</c:v>
                </c:pt>
                <c:pt idx="94">
                  <c:v>1709.1</c:v>
                </c:pt>
                <c:pt idx="95">
                  <c:v>1727</c:v>
                </c:pt>
                <c:pt idx="96">
                  <c:v>1752.1</c:v>
                </c:pt>
                <c:pt idx="97">
                  <c:v>1777.4</c:v>
                </c:pt>
                <c:pt idx="98">
                  <c:v>1801.4</c:v>
                </c:pt>
                <c:pt idx="99">
                  <c:v>1825.7</c:v>
                </c:pt>
                <c:pt idx="100">
                  <c:v>1848.1</c:v>
                </c:pt>
                <c:pt idx="101">
                  <c:v>1848.1</c:v>
                </c:pt>
                <c:pt idx="102">
                  <c:v>1874.1</c:v>
                </c:pt>
                <c:pt idx="103">
                  <c:v>1898.5</c:v>
                </c:pt>
                <c:pt idx="104">
                  <c:v>1918.8</c:v>
                </c:pt>
                <c:pt idx="105">
                  <c:v>1945.9</c:v>
                </c:pt>
                <c:pt idx="106">
                  <c:v>1971.8</c:v>
                </c:pt>
                <c:pt idx="107">
                  <c:v>1997</c:v>
                </c:pt>
                <c:pt idx="108">
                  <c:v>2019.2</c:v>
                </c:pt>
                <c:pt idx="109">
                  <c:v>2043.1</c:v>
                </c:pt>
                <c:pt idx="110">
                  <c:v>2043.1</c:v>
                </c:pt>
                <c:pt idx="111">
                  <c:v>2070.3000000000002</c:v>
                </c:pt>
                <c:pt idx="112">
                  <c:v>2092.3000000000002</c:v>
                </c:pt>
                <c:pt idx="113">
                  <c:v>2114.9</c:v>
                </c:pt>
                <c:pt idx="114">
                  <c:v>2139</c:v>
                </c:pt>
                <c:pt idx="115">
                  <c:v>2161.6</c:v>
                </c:pt>
                <c:pt idx="116">
                  <c:v>2186.9</c:v>
                </c:pt>
                <c:pt idx="117">
                  <c:v>2186.9</c:v>
                </c:pt>
                <c:pt idx="118">
                  <c:v>2209.9</c:v>
                </c:pt>
                <c:pt idx="119">
                  <c:v>2236</c:v>
                </c:pt>
                <c:pt idx="120">
                  <c:v>2259.3000000000002</c:v>
                </c:pt>
                <c:pt idx="121">
                  <c:v>2282.5</c:v>
                </c:pt>
                <c:pt idx="122">
                  <c:v>2306.6</c:v>
                </c:pt>
                <c:pt idx="123">
                  <c:v>2328.1999999999998</c:v>
                </c:pt>
                <c:pt idx="124">
                  <c:v>2328.1999999999998</c:v>
                </c:pt>
                <c:pt idx="125">
                  <c:v>2354.1</c:v>
                </c:pt>
                <c:pt idx="126">
                  <c:v>2379.6999999999998</c:v>
                </c:pt>
                <c:pt idx="127">
                  <c:v>2399.9</c:v>
                </c:pt>
                <c:pt idx="128">
                  <c:v>2423.9</c:v>
                </c:pt>
                <c:pt idx="129">
                  <c:v>2449.6</c:v>
                </c:pt>
                <c:pt idx="130">
                  <c:v>2449.3000000000002</c:v>
                </c:pt>
                <c:pt idx="131">
                  <c:v>2474.1999999999998</c:v>
                </c:pt>
                <c:pt idx="132">
                  <c:v>2496.9</c:v>
                </c:pt>
                <c:pt idx="133">
                  <c:v>2521.6</c:v>
                </c:pt>
                <c:pt idx="134">
                  <c:v>2546.9</c:v>
                </c:pt>
                <c:pt idx="135">
                  <c:v>2566.5</c:v>
                </c:pt>
                <c:pt idx="136">
                  <c:v>2595.4</c:v>
                </c:pt>
                <c:pt idx="137">
                  <c:v>2619.1999999999998</c:v>
                </c:pt>
                <c:pt idx="138">
                  <c:v>2619.1999999999998</c:v>
                </c:pt>
                <c:pt idx="139">
                  <c:v>2641.7</c:v>
                </c:pt>
                <c:pt idx="140">
                  <c:v>2665.7</c:v>
                </c:pt>
                <c:pt idx="141">
                  <c:v>2690.6</c:v>
                </c:pt>
                <c:pt idx="142">
                  <c:v>2713.5</c:v>
                </c:pt>
                <c:pt idx="143">
                  <c:v>2740.1</c:v>
                </c:pt>
                <c:pt idx="144">
                  <c:v>2761.6</c:v>
                </c:pt>
                <c:pt idx="145">
                  <c:v>2761.6</c:v>
                </c:pt>
                <c:pt idx="146">
                  <c:v>2786.5</c:v>
                </c:pt>
                <c:pt idx="147">
                  <c:v>2812.4</c:v>
                </c:pt>
                <c:pt idx="148">
                  <c:v>2833.7</c:v>
                </c:pt>
                <c:pt idx="149">
                  <c:v>2855.6</c:v>
                </c:pt>
                <c:pt idx="150">
                  <c:v>2882.5</c:v>
                </c:pt>
                <c:pt idx="151">
                  <c:v>2905.7999999999997</c:v>
                </c:pt>
                <c:pt idx="152">
                  <c:v>2905.7999999999997</c:v>
                </c:pt>
                <c:pt idx="153">
                  <c:v>2931.2</c:v>
                </c:pt>
                <c:pt idx="154">
                  <c:v>2956.6</c:v>
                </c:pt>
                <c:pt idx="155">
                  <c:v>2979.8999999999996</c:v>
                </c:pt>
                <c:pt idx="156">
                  <c:v>3004.1</c:v>
                </c:pt>
                <c:pt idx="157">
                  <c:v>3023.7</c:v>
                </c:pt>
                <c:pt idx="158">
                  <c:v>3052</c:v>
                </c:pt>
                <c:pt idx="159">
                  <c:v>3052</c:v>
                </c:pt>
                <c:pt idx="160">
                  <c:v>3073.3999999999996</c:v>
                </c:pt>
                <c:pt idx="161">
                  <c:v>3099.8999999999996</c:v>
                </c:pt>
                <c:pt idx="162">
                  <c:v>3123.1</c:v>
                </c:pt>
                <c:pt idx="163">
                  <c:v>3146.2999999999997</c:v>
                </c:pt>
                <c:pt idx="164">
                  <c:v>3170.7999999999997</c:v>
                </c:pt>
                <c:pt idx="165">
                  <c:v>3195.8999999999996</c:v>
                </c:pt>
                <c:pt idx="166">
                  <c:v>3195.8999999999996</c:v>
                </c:pt>
                <c:pt idx="167">
                  <c:v>3215.7</c:v>
                </c:pt>
                <c:pt idx="168">
                  <c:v>3243.7</c:v>
                </c:pt>
                <c:pt idx="169">
                  <c:v>3267.8999999999996</c:v>
                </c:pt>
                <c:pt idx="170">
                  <c:v>3290.8999999999996</c:v>
                </c:pt>
                <c:pt idx="171">
                  <c:v>3316.5</c:v>
                </c:pt>
                <c:pt idx="172">
                  <c:v>3339.2999999999997</c:v>
                </c:pt>
                <c:pt idx="173">
                  <c:v>3339.2999999999997</c:v>
                </c:pt>
                <c:pt idx="174">
                  <c:v>3363.1</c:v>
                </c:pt>
                <c:pt idx="175">
                  <c:v>3386.6000000000004</c:v>
                </c:pt>
                <c:pt idx="176">
                  <c:v>3411.9</c:v>
                </c:pt>
                <c:pt idx="177">
                  <c:v>3434.6000000000004</c:v>
                </c:pt>
                <c:pt idx="178">
                  <c:v>3459.4</c:v>
                </c:pt>
                <c:pt idx="179">
                  <c:v>3459.4</c:v>
                </c:pt>
                <c:pt idx="180">
                  <c:v>3484</c:v>
                </c:pt>
                <c:pt idx="181">
                  <c:v>3507.2</c:v>
                </c:pt>
                <c:pt idx="182">
                  <c:v>3530.6000000000004</c:v>
                </c:pt>
                <c:pt idx="183">
                  <c:v>3553.8</c:v>
                </c:pt>
                <c:pt idx="184">
                  <c:v>3578.5</c:v>
                </c:pt>
                <c:pt idx="185">
                  <c:v>3578.5</c:v>
                </c:pt>
                <c:pt idx="186">
                  <c:v>3600.6000000000004</c:v>
                </c:pt>
                <c:pt idx="187">
                  <c:v>3625.3</c:v>
                </c:pt>
                <c:pt idx="188">
                  <c:v>3625.3</c:v>
                </c:pt>
                <c:pt idx="189">
                  <c:v>3648.7</c:v>
                </c:pt>
                <c:pt idx="190">
                  <c:v>3652.7</c:v>
                </c:pt>
                <c:pt idx="191">
                  <c:v>3652.7</c:v>
                </c:pt>
                <c:pt idx="192">
                  <c:v>3672.9</c:v>
                </c:pt>
                <c:pt idx="193">
                  <c:v>3674.9</c:v>
                </c:pt>
              </c:numCache>
            </c:numRef>
          </c:xVal>
          <c:yVal>
            <c:numRef>
              <c:f>Data!$I$9:$I$5000</c:f>
              <c:numCache>
                <c:formatCode>0.000</c:formatCode>
                <c:ptCount val="4992"/>
                <c:pt idx="0">
                  <c:v>0</c:v>
                </c:pt>
                <c:pt idx="1">
                  <c:v>5.0580929487179307E-3</c:v>
                </c:pt>
                <c:pt idx="2">
                  <c:v>5.8168068910256429E-3</c:v>
                </c:pt>
                <c:pt idx="3">
                  <c:v>7.3342347756410221E-3</c:v>
                </c:pt>
                <c:pt idx="4">
                  <c:v>8.8516626602564014E-3</c:v>
                </c:pt>
                <c:pt idx="5">
                  <c:v>1.4415564903846146E-2</c:v>
                </c:pt>
                <c:pt idx="6">
                  <c:v>1.8209134615384599E-2</c:v>
                </c:pt>
                <c:pt idx="7">
                  <c:v>2.2508513621794887E-2</c:v>
                </c:pt>
                <c:pt idx="8">
                  <c:v>2.377303685897434E-2</c:v>
                </c:pt>
                <c:pt idx="9">
                  <c:v>2.8325320512820523E-2</c:v>
                </c:pt>
                <c:pt idx="10">
                  <c:v>3.2371794871794882E-2</c:v>
                </c:pt>
                <c:pt idx="11">
                  <c:v>3.9200220352564111E-2</c:v>
                </c:pt>
                <c:pt idx="12">
                  <c:v>4.5269931891025655E-2</c:v>
                </c:pt>
                <c:pt idx="13">
                  <c:v>5.0580929487179488E-2</c:v>
                </c:pt>
                <c:pt idx="14">
                  <c:v>7.3089443108974361E-2</c:v>
                </c:pt>
                <c:pt idx="15">
                  <c:v>0.1203826121794872</c:v>
                </c:pt>
                <c:pt idx="16">
                  <c:v>0.19751852964743594</c:v>
                </c:pt>
                <c:pt idx="17">
                  <c:v>0.27187249599358976</c:v>
                </c:pt>
                <c:pt idx="18">
                  <c:v>0.32548828125000007</c:v>
                </c:pt>
                <c:pt idx="19">
                  <c:v>0.37278145032051291</c:v>
                </c:pt>
                <c:pt idx="20">
                  <c:v>0.37278145032051291</c:v>
                </c:pt>
                <c:pt idx="21">
                  <c:v>0.43499599358974361</c:v>
                </c:pt>
                <c:pt idx="22">
                  <c:v>0.47596654647435899</c:v>
                </c:pt>
                <c:pt idx="23">
                  <c:v>0.51719000400641035</c:v>
                </c:pt>
                <c:pt idx="24">
                  <c:v>0.5642302684294872</c:v>
                </c:pt>
                <c:pt idx="25">
                  <c:v>0.60697115384615385</c:v>
                </c:pt>
                <c:pt idx="26">
                  <c:v>0.6570462740384615</c:v>
                </c:pt>
                <c:pt idx="27">
                  <c:v>0.6570462740384615</c:v>
                </c:pt>
                <c:pt idx="28">
                  <c:v>0.69270582932692304</c:v>
                </c:pt>
                <c:pt idx="29">
                  <c:v>0.74075771233974363</c:v>
                </c:pt>
                <c:pt idx="30">
                  <c:v>0.78653345352564108</c:v>
                </c:pt>
                <c:pt idx="31">
                  <c:v>0.82472205528846154</c:v>
                </c:pt>
                <c:pt idx="32">
                  <c:v>0.87378555689102577</c:v>
                </c:pt>
                <c:pt idx="33">
                  <c:v>0.91930839342948723</c:v>
                </c:pt>
                <c:pt idx="34">
                  <c:v>0.96103766025641035</c:v>
                </c:pt>
                <c:pt idx="35">
                  <c:v>1.0068134014423078</c:v>
                </c:pt>
                <c:pt idx="36">
                  <c:v>1.0452549078525641</c:v>
                </c:pt>
                <c:pt idx="37">
                  <c:v>1.0452549078525641</c:v>
                </c:pt>
                <c:pt idx="38">
                  <c:v>1.0895132211538461</c:v>
                </c:pt>
                <c:pt idx="39">
                  <c:v>1.1408528645833333</c:v>
                </c:pt>
                <c:pt idx="40">
                  <c:v>1.1843524639423078</c:v>
                </c:pt>
                <c:pt idx="41">
                  <c:v>1.2250701121794874</c:v>
                </c:pt>
                <c:pt idx="42">
                  <c:v>1.2612354767628207</c:v>
                </c:pt>
                <c:pt idx="43">
                  <c:v>1.3158628806089745</c:v>
                </c:pt>
                <c:pt idx="44">
                  <c:v>1.3520282451923078</c:v>
                </c:pt>
                <c:pt idx="45">
                  <c:v>1.4015975560897438</c:v>
                </c:pt>
                <c:pt idx="46">
                  <c:v>1.4448442508012822</c:v>
                </c:pt>
                <c:pt idx="47">
                  <c:v>1.4448442508012822</c:v>
                </c:pt>
                <c:pt idx="48">
                  <c:v>1.4951722756410257</c:v>
                </c:pt>
                <c:pt idx="49">
                  <c:v>1.5328550681089743</c:v>
                </c:pt>
                <c:pt idx="50">
                  <c:v>1.5798953325320513</c:v>
                </c:pt>
                <c:pt idx="51">
                  <c:v>1.625418169070513</c:v>
                </c:pt>
                <c:pt idx="52">
                  <c:v>1.6709410056089744</c:v>
                </c:pt>
                <c:pt idx="53">
                  <c:v>1.7093825120192307</c:v>
                </c:pt>
                <c:pt idx="54">
                  <c:v>1.7569285857371795</c:v>
                </c:pt>
                <c:pt idx="55">
                  <c:v>1.7966346153846156</c:v>
                </c:pt>
                <c:pt idx="56">
                  <c:v>1.8487329727564106</c:v>
                </c:pt>
                <c:pt idx="57">
                  <c:v>1.8899564302884617</c:v>
                </c:pt>
                <c:pt idx="58">
                  <c:v>1.8899564302884617</c:v>
                </c:pt>
                <c:pt idx="59">
                  <c:v>1.9347205528846154</c:v>
                </c:pt>
                <c:pt idx="60">
                  <c:v>1.9772085336538465</c:v>
                </c:pt>
                <c:pt idx="61">
                  <c:v>2.0171674679487182</c:v>
                </c:pt>
                <c:pt idx="62">
                  <c:v>2.0657251602564104</c:v>
                </c:pt>
                <c:pt idx="63">
                  <c:v>2.1115009014423078</c:v>
                </c:pt>
                <c:pt idx="64">
                  <c:v>2.1491836939102562</c:v>
                </c:pt>
                <c:pt idx="65">
                  <c:v>2.1974884815705131</c:v>
                </c:pt>
                <c:pt idx="66">
                  <c:v>2.2384590344551283</c:v>
                </c:pt>
                <c:pt idx="67">
                  <c:v>2.2817057291666667</c:v>
                </c:pt>
                <c:pt idx="68">
                  <c:v>2.2817057291666667</c:v>
                </c:pt>
                <c:pt idx="69">
                  <c:v>2.3259640424679491</c:v>
                </c:pt>
                <c:pt idx="70">
                  <c:v>2.3730043068910254</c:v>
                </c:pt>
                <c:pt idx="71">
                  <c:v>2.4192858573717948</c:v>
                </c:pt>
                <c:pt idx="72">
                  <c:v>2.4701196915064099</c:v>
                </c:pt>
                <c:pt idx="73">
                  <c:v>2.5153896233974358</c:v>
                </c:pt>
                <c:pt idx="74">
                  <c:v>2.5652118389423073</c:v>
                </c:pt>
                <c:pt idx="75">
                  <c:v>2.6036533453525639</c:v>
                </c:pt>
                <c:pt idx="76">
                  <c:v>2.6036533453525639</c:v>
                </c:pt>
                <c:pt idx="77">
                  <c:v>2.6511994190705126</c:v>
                </c:pt>
                <c:pt idx="78">
                  <c:v>2.7000100160256411</c:v>
                </c:pt>
                <c:pt idx="79">
                  <c:v>2.7460386618589743</c:v>
                </c:pt>
                <c:pt idx="80">
                  <c:v>2.793584735576923</c:v>
                </c:pt>
                <c:pt idx="81">
                  <c:v>2.8436598557692307</c:v>
                </c:pt>
                <c:pt idx="82">
                  <c:v>2.8909530248397433</c:v>
                </c:pt>
                <c:pt idx="83">
                  <c:v>2.938499098557692</c:v>
                </c:pt>
                <c:pt idx="84">
                  <c:v>2.99287359775641</c:v>
                </c:pt>
                <c:pt idx="85">
                  <c:v>2.99287359775641</c:v>
                </c:pt>
                <c:pt idx="86">
                  <c:v>3.0434545272435898</c:v>
                </c:pt>
                <c:pt idx="87">
                  <c:v>3.0917593149038458</c:v>
                </c:pt>
                <c:pt idx="88">
                  <c:v>3.1375350560897433</c:v>
                </c:pt>
                <c:pt idx="89">
                  <c:v>3.1949444110576923</c:v>
                </c:pt>
                <c:pt idx="90">
                  <c:v>3.2447666266025639</c:v>
                </c:pt>
                <c:pt idx="91">
                  <c:v>3.2986353165064104</c:v>
                </c:pt>
                <c:pt idx="92">
                  <c:v>3.3418820112179484</c:v>
                </c:pt>
                <c:pt idx="93">
                  <c:v>3.3418820112179484</c:v>
                </c:pt>
                <c:pt idx="94">
                  <c:v>3.4061197916666668</c:v>
                </c:pt>
                <c:pt idx="95">
                  <c:v>3.4445612980769229</c:v>
                </c:pt>
                <c:pt idx="96">
                  <c:v>3.4999474158653845</c:v>
                </c:pt>
                <c:pt idx="97">
                  <c:v>3.5550806290064099</c:v>
                </c:pt>
                <c:pt idx="98">
                  <c:v>3.6066731770833331</c:v>
                </c:pt>
                <c:pt idx="99">
                  <c:v>3.6595302483974357</c:v>
                </c:pt>
                <c:pt idx="100">
                  <c:v>3.7078350360576922</c:v>
                </c:pt>
                <c:pt idx="101">
                  <c:v>3.7078350360576922</c:v>
                </c:pt>
                <c:pt idx="102">
                  <c:v>3.7627153445512818</c:v>
                </c:pt>
                <c:pt idx="103">
                  <c:v>3.8165840344551283</c:v>
                </c:pt>
                <c:pt idx="104">
                  <c:v>3.8608423477564102</c:v>
                </c:pt>
                <c:pt idx="105">
                  <c:v>3.9240685096153847</c:v>
                </c:pt>
                <c:pt idx="106">
                  <c:v>3.9807191506410255</c:v>
                </c:pt>
                <c:pt idx="107">
                  <c:v>4.0401517427884617</c:v>
                </c:pt>
                <c:pt idx="108">
                  <c:v>4.0930088141025642</c:v>
                </c:pt>
                <c:pt idx="109">
                  <c:v>4.1486478365384611</c:v>
                </c:pt>
                <c:pt idx="110">
                  <c:v>4.1486478365384611</c:v>
                </c:pt>
                <c:pt idx="111">
                  <c:v>4.2133914262820511</c:v>
                </c:pt>
                <c:pt idx="112">
                  <c:v>4.2675130208333325</c:v>
                </c:pt>
                <c:pt idx="113">
                  <c:v>4.3259339943910255</c:v>
                </c:pt>
                <c:pt idx="114">
                  <c:v>4.3858723958333332</c:v>
                </c:pt>
                <c:pt idx="115">
                  <c:v>4.4430288461538456</c:v>
                </c:pt>
                <c:pt idx="116">
                  <c:v>4.5092898637820511</c:v>
                </c:pt>
                <c:pt idx="117">
                  <c:v>4.5092898637820511</c:v>
                </c:pt>
                <c:pt idx="118">
                  <c:v>4.5616411258012821</c:v>
                </c:pt>
                <c:pt idx="119">
                  <c:v>4.6228440504807695</c:v>
                </c:pt>
                <c:pt idx="120">
                  <c:v>4.6792417868589746</c:v>
                </c:pt>
                <c:pt idx="121">
                  <c:v>4.7348808092948715</c:v>
                </c:pt>
                <c:pt idx="122">
                  <c:v>4.7912785456730766</c:v>
                </c:pt>
                <c:pt idx="123">
                  <c:v>4.8433769030448719</c:v>
                </c:pt>
                <c:pt idx="124">
                  <c:v>4.8433769030448719</c:v>
                </c:pt>
                <c:pt idx="125">
                  <c:v>4.9063501602564106</c:v>
                </c:pt>
                <c:pt idx="126">
                  <c:v>4.969576322115385</c:v>
                </c:pt>
                <c:pt idx="127">
                  <c:v>5.0201572516025639</c:v>
                </c:pt>
                <c:pt idx="128">
                  <c:v>5.0800956530448715</c:v>
                </c:pt>
                <c:pt idx="129">
                  <c:v>5.1461037660256412</c:v>
                </c:pt>
                <c:pt idx="130">
                  <c:v>5.1461037660256412</c:v>
                </c:pt>
                <c:pt idx="131">
                  <c:v>5.209077023237179</c:v>
                </c:pt>
                <c:pt idx="132">
                  <c:v>5.2667392828525639</c:v>
                </c:pt>
                <c:pt idx="133">
                  <c:v>5.3279422075320504</c:v>
                </c:pt>
                <c:pt idx="134">
                  <c:v>5.3914212740384606</c:v>
                </c:pt>
                <c:pt idx="135">
                  <c:v>5.4394731570512809</c:v>
                </c:pt>
                <c:pt idx="136">
                  <c:v>5.5095277443910247</c:v>
                </c:pt>
                <c:pt idx="137">
                  <c:v>5.5937449919871787</c:v>
                </c:pt>
                <c:pt idx="138">
                  <c:v>5.5937449919871787</c:v>
                </c:pt>
                <c:pt idx="139">
                  <c:v>5.6496369190705122</c:v>
                </c:pt>
                <c:pt idx="140">
                  <c:v>5.7103340344551272</c:v>
                </c:pt>
                <c:pt idx="141">
                  <c:v>5.7730543870192292</c:v>
                </c:pt>
                <c:pt idx="142">
                  <c:v>5.8322340745192296</c:v>
                </c:pt>
                <c:pt idx="143">
                  <c:v>5.8990009014423066</c:v>
                </c:pt>
                <c:pt idx="144">
                  <c:v>5.9536283052884613</c:v>
                </c:pt>
                <c:pt idx="145">
                  <c:v>5.9536283052884613</c:v>
                </c:pt>
                <c:pt idx="146">
                  <c:v>6.0191306089743577</c:v>
                </c:pt>
                <c:pt idx="147">
                  <c:v>6.0831154847756403</c:v>
                </c:pt>
                <c:pt idx="148">
                  <c:v>6.1412835536858967</c:v>
                </c:pt>
                <c:pt idx="149">
                  <c:v>6.1951522435897433</c:v>
                </c:pt>
                <c:pt idx="150">
                  <c:v>6.266218449519231</c:v>
                </c:pt>
                <c:pt idx="151">
                  <c:v>6.326915564903846</c:v>
                </c:pt>
                <c:pt idx="152">
                  <c:v>6.326915564903846</c:v>
                </c:pt>
                <c:pt idx="153">
                  <c:v>6.393682391826923</c:v>
                </c:pt>
                <c:pt idx="154">
                  <c:v>6.4617137419871788</c:v>
                </c:pt>
                <c:pt idx="155">
                  <c:v>6.5244340945512818</c:v>
                </c:pt>
                <c:pt idx="156">
                  <c:v>6.5909480168269221</c:v>
                </c:pt>
                <c:pt idx="157">
                  <c:v>6.6440579927884604</c:v>
                </c:pt>
                <c:pt idx="158">
                  <c:v>6.7469901842948712</c:v>
                </c:pt>
                <c:pt idx="159">
                  <c:v>6.7469901842948712</c:v>
                </c:pt>
                <c:pt idx="160">
                  <c:v>6.8054111578525625</c:v>
                </c:pt>
                <c:pt idx="161">
                  <c:v>6.8860877403846139</c:v>
                </c:pt>
                <c:pt idx="162">
                  <c:v>6.9498197115384599</c:v>
                </c:pt>
                <c:pt idx="163">
                  <c:v>7.0143103966346141</c:v>
                </c:pt>
                <c:pt idx="164">
                  <c:v>7.0833533653846139</c:v>
                </c:pt>
                <c:pt idx="165">
                  <c:v>7.1559369991987172</c:v>
                </c:pt>
                <c:pt idx="166">
                  <c:v>7.1559369991987172</c:v>
                </c:pt>
                <c:pt idx="167">
                  <c:v>7.2151166866987175</c:v>
                </c:pt>
                <c:pt idx="168">
                  <c:v>7.2965519831730763</c:v>
                </c:pt>
                <c:pt idx="169">
                  <c:v>7.3671123798076916</c:v>
                </c:pt>
                <c:pt idx="170">
                  <c:v>7.4336263020833329</c:v>
                </c:pt>
                <c:pt idx="171">
                  <c:v>7.5079802684294865</c:v>
                </c:pt>
                <c:pt idx="172">
                  <c:v>7.5744941907051277</c:v>
                </c:pt>
                <c:pt idx="173">
                  <c:v>7.5744941907051277</c:v>
                </c:pt>
                <c:pt idx="174">
                  <c:v>7.6493539663461529</c:v>
                </c:pt>
                <c:pt idx="175">
                  <c:v>7.7252253605769221</c:v>
                </c:pt>
                <c:pt idx="176">
                  <c:v>7.8096955128205119</c:v>
                </c:pt>
                <c:pt idx="177">
                  <c:v>7.8832907652243573</c:v>
                </c:pt>
                <c:pt idx="178">
                  <c:v>7.9621970152243575</c:v>
                </c:pt>
                <c:pt idx="179">
                  <c:v>7.9621970152243575</c:v>
                </c:pt>
                <c:pt idx="180">
                  <c:v>8.0426206931089723</c:v>
                </c:pt>
                <c:pt idx="181">
                  <c:v>8.1215269431089734</c:v>
                </c:pt>
                <c:pt idx="182">
                  <c:v>8.2052383814102559</c:v>
                </c:pt>
                <c:pt idx="183">
                  <c:v>8.2894556290064099</c:v>
                </c:pt>
                <c:pt idx="184">
                  <c:v>8.3842948717948715</c:v>
                </c:pt>
                <c:pt idx="185">
                  <c:v>8.3842948717948715</c:v>
                </c:pt>
                <c:pt idx="186">
                  <c:v>8.4740760216346143</c:v>
                </c:pt>
                <c:pt idx="187">
                  <c:v>8.5959760616987175</c:v>
                </c:pt>
                <c:pt idx="188">
                  <c:v>8.5959760616987175</c:v>
                </c:pt>
                <c:pt idx="189">
                  <c:v>8.7343149038461529</c:v>
                </c:pt>
                <c:pt idx="190">
                  <c:v>8.7664337940705117</c:v>
                </c:pt>
                <c:pt idx="191">
                  <c:v>8.7664337940705117</c:v>
                </c:pt>
                <c:pt idx="192">
                  <c:v>9.5868564703525649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57-424B-8BDB-BB392A231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6930888"/>
        <c:axId val="756932856"/>
      </c:scatterChart>
      <c:valAx>
        <c:axId val="756930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Test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932856"/>
        <c:crosses val="autoZero"/>
        <c:crossBetween val="midCat"/>
      </c:valAx>
      <c:valAx>
        <c:axId val="7569328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Strain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9308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6926386231859911"/>
          <c:y val="8.3956504745644617E-2"/>
          <c:w val="0.2015228400947123"/>
          <c:h val="0.1828982208846111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166351362071612"/>
          <c:y val="0.16578417363499312"/>
          <c:w val="0.72877651102170193"/>
          <c:h val="0.76327927227944292"/>
        </c:manualLayout>
      </c:layout>
      <c:scatterChart>
        <c:scatterStyle val="lineMarker"/>
        <c:varyColors val="0"/>
        <c:ser>
          <c:idx val="0"/>
          <c:order val="0"/>
          <c:tx>
            <c:v>Average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Data!$G$9:$G$5000</c:f>
              <c:numCache>
                <c:formatCode>#,##0.0</c:formatCode>
                <c:ptCount val="499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0.5</c:v>
                </c:pt>
                <c:pt idx="5">
                  <c:v>1</c:v>
                </c:pt>
                <c:pt idx="6">
                  <c:v>1.3</c:v>
                </c:pt>
                <c:pt idx="7">
                  <c:v>1.7</c:v>
                </c:pt>
                <c:pt idx="8">
                  <c:v>2</c:v>
                </c:pt>
                <c:pt idx="9">
                  <c:v>2.5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6.1</c:v>
                </c:pt>
                <c:pt idx="14">
                  <c:v>10.3</c:v>
                </c:pt>
                <c:pt idx="15">
                  <c:v>22.3</c:v>
                </c:pt>
                <c:pt idx="16">
                  <c:v>46.5</c:v>
                </c:pt>
                <c:pt idx="17">
                  <c:v>75.599999999999994</c:v>
                </c:pt>
                <c:pt idx="18">
                  <c:v>98.3</c:v>
                </c:pt>
                <c:pt idx="19">
                  <c:v>118.8</c:v>
                </c:pt>
                <c:pt idx="20">
                  <c:v>118.8</c:v>
                </c:pt>
                <c:pt idx="21">
                  <c:v>148.30000000000001</c:v>
                </c:pt>
                <c:pt idx="22">
                  <c:v>169.5</c:v>
                </c:pt>
                <c:pt idx="23">
                  <c:v>190.9</c:v>
                </c:pt>
                <c:pt idx="24">
                  <c:v>215.1</c:v>
                </c:pt>
                <c:pt idx="25">
                  <c:v>238.2</c:v>
                </c:pt>
                <c:pt idx="26">
                  <c:v>265.89999999999998</c:v>
                </c:pt>
                <c:pt idx="27">
                  <c:v>265.89999999999998</c:v>
                </c:pt>
                <c:pt idx="28">
                  <c:v>285.60000000000002</c:v>
                </c:pt>
                <c:pt idx="29">
                  <c:v>311.3</c:v>
                </c:pt>
                <c:pt idx="30">
                  <c:v>336.8</c:v>
                </c:pt>
                <c:pt idx="31">
                  <c:v>358.1</c:v>
                </c:pt>
                <c:pt idx="32">
                  <c:v>385.1</c:v>
                </c:pt>
                <c:pt idx="33">
                  <c:v>410.1</c:v>
                </c:pt>
                <c:pt idx="34">
                  <c:v>433.1</c:v>
                </c:pt>
                <c:pt idx="35">
                  <c:v>459</c:v>
                </c:pt>
                <c:pt idx="36">
                  <c:v>481.1</c:v>
                </c:pt>
                <c:pt idx="37">
                  <c:v>481.1</c:v>
                </c:pt>
                <c:pt idx="38">
                  <c:v>505.9</c:v>
                </c:pt>
                <c:pt idx="39">
                  <c:v>533.1</c:v>
                </c:pt>
                <c:pt idx="40">
                  <c:v>557.20000000000005</c:v>
                </c:pt>
                <c:pt idx="41">
                  <c:v>578.79999999999995</c:v>
                </c:pt>
                <c:pt idx="42">
                  <c:v>599.4</c:v>
                </c:pt>
                <c:pt idx="43">
                  <c:v>628.29999999999995</c:v>
                </c:pt>
                <c:pt idx="44">
                  <c:v>647.70000000000005</c:v>
                </c:pt>
                <c:pt idx="45">
                  <c:v>674.5</c:v>
                </c:pt>
                <c:pt idx="46">
                  <c:v>696.8</c:v>
                </c:pt>
                <c:pt idx="47">
                  <c:v>696.8</c:v>
                </c:pt>
                <c:pt idx="48">
                  <c:v>723.9</c:v>
                </c:pt>
                <c:pt idx="49">
                  <c:v>743.7</c:v>
                </c:pt>
                <c:pt idx="50">
                  <c:v>770.3</c:v>
                </c:pt>
                <c:pt idx="51">
                  <c:v>795.1</c:v>
                </c:pt>
                <c:pt idx="52">
                  <c:v>819.8</c:v>
                </c:pt>
                <c:pt idx="53">
                  <c:v>840.9</c:v>
                </c:pt>
                <c:pt idx="54">
                  <c:v>866.9</c:v>
                </c:pt>
                <c:pt idx="55">
                  <c:v>888.9</c:v>
                </c:pt>
                <c:pt idx="56">
                  <c:v>917.2</c:v>
                </c:pt>
                <c:pt idx="57">
                  <c:v>939.4</c:v>
                </c:pt>
                <c:pt idx="58">
                  <c:v>939.4</c:v>
                </c:pt>
                <c:pt idx="59">
                  <c:v>963.7</c:v>
                </c:pt>
                <c:pt idx="60">
                  <c:v>987.6</c:v>
                </c:pt>
                <c:pt idx="61">
                  <c:v>1009.2</c:v>
                </c:pt>
                <c:pt idx="62">
                  <c:v>1035.8</c:v>
                </c:pt>
                <c:pt idx="63">
                  <c:v>1060.3</c:v>
                </c:pt>
                <c:pt idx="64">
                  <c:v>1079.9000000000001</c:v>
                </c:pt>
                <c:pt idx="65">
                  <c:v>1107.4000000000001</c:v>
                </c:pt>
                <c:pt idx="66">
                  <c:v>1130.5999999999999</c:v>
                </c:pt>
                <c:pt idx="67">
                  <c:v>1153.7</c:v>
                </c:pt>
                <c:pt idx="68">
                  <c:v>1153.7</c:v>
                </c:pt>
                <c:pt idx="69">
                  <c:v>1175.9000000000001</c:v>
                </c:pt>
                <c:pt idx="70">
                  <c:v>1199.5</c:v>
                </c:pt>
                <c:pt idx="71">
                  <c:v>1224.5999999999999</c:v>
                </c:pt>
                <c:pt idx="72">
                  <c:v>1251.8</c:v>
                </c:pt>
                <c:pt idx="73">
                  <c:v>1275.3</c:v>
                </c:pt>
                <c:pt idx="74">
                  <c:v>1301.5</c:v>
                </c:pt>
                <c:pt idx="75">
                  <c:v>1321.7</c:v>
                </c:pt>
                <c:pt idx="76">
                  <c:v>1321.7</c:v>
                </c:pt>
                <c:pt idx="77">
                  <c:v>1345.7</c:v>
                </c:pt>
                <c:pt idx="78">
                  <c:v>1371.4</c:v>
                </c:pt>
                <c:pt idx="79">
                  <c:v>1393.9</c:v>
                </c:pt>
                <c:pt idx="80">
                  <c:v>1418</c:v>
                </c:pt>
                <c:pt idx="81">
                  <c:v>1443.6</c:v>
                </c:pt>
                <c:pt idx="82">
                  <c:v>1467.4</c:v>
                </c:pt>
                <c:pt idx="83">
                  <c:v>1490.2</c:v>
                </c:pt>
                <c:pt idx="84">
                  <c:v>1515.9</c:v>
                </c:pt>
                <c:pt idx="85">
                  <c:v>1515.9</c:v>
                </c:pt>
                <c:pt idx="86">
                  <c:v>1540.5</c:v>
                </c:pt>
                <c:pt idx="87">
                  <c:v>1563.4</c:v>
                </c:pt>
                <c:pt idx="88">
                  <c:v>1584.6</c:v>
                </c:pt>
                <c:pt idx="89">
                  <c:v>1611.6</c:v>
                </c:pt>
                <c:pt idx="90">
                  <c:v>1635.4</c:v>
                </c:pt>
                <c:pt idx="91">
                  <c:v>1660.5</c:v>
                </c:pt>
                <c:pt idx="92">
                  <c:v>1680.6</c:v>
                </c:pt>
                <c:pt idx="93">
                  <c:v>1680.6</c:v>
                </c:pt>
                <c:pt idx="94">
                  <c:v>1709.1</c:v>
                </c:pt>
                <c:pt idx="95">
                  <c:v>1727</c:v>
                </c:pt>
                <c:pt idx="96">
                  <c:v>1752.1</c:v>
                </c:pt>
                <c:pt idx="97">
                  <c:v>1777.4</c:v>
                </c:pt>
                <c:pt idx="98">
                  <c:v>1801.4</c:v>
                </c:pt>
                <c:pt idx="99">
                  <c:v>1825.7</c:v>
                </c:pt>
                <c:pt idx="100">
                  <c:v>1848.1</c:v>
                </c:pt>
                <c:pt idx="101">
                  <c:v>1848.1</c:v>
                </c:pt>
                <c:pt idx="102">
                  <c:v>1874.1</c:v>
                </c:pt>
                <c:pt idx="103">
                  <c:v>1898.5</c:v>
                </c:pt>
                <c:pt idx="104">
                  <c:v>1918.8</c:v>
                </c:pt>
                <c:pt idx="105">
                  <c:v>1945.9</c:v>
                </c:pt>
                <c:pt idx="106">
                  <c:v>1971.8</c:v>
                </c:pt>
                <c:pt idx="107">
                  <c:v>1997</c:v>
                </c:pt>
                <c:pt idx="108">
                  <c:v>2019.2</c:v>
                </c:pt>
                <c:pt idx="109">
                  <c:v>2043.1</c:v>
                </c:pt>
                <c:pt idx="110">
                  <c:v>2043.1</c:v>
                </c:pt>
                <c:pt idx="111">
                  <c:v>2070.3000000000002</c:v>
                </c:pt>
                <c:pt idx="112">
                  <c:v>2092.3000000000002</c:v>
                </c:pt>
                <c:pt idx="113">
                  <c:v>2114.9</c:v>
                </c:pt>
                <c:pt idx="114">
                  <c:v>2139</c:v>
                </c:pt>
                <c:pt idx="115">
                  <c:v>2161.6</c:v>
                </c:pt>
                <c:pt idx="116">
                  <c:v>2186.9</c:v>
                </c:pt>
                <c:pt idx="117">
                  <c:v>2186.9</c:v>
                </c:pt>
                <c:pt idx="118">
                  <c:v>2209.9</c:v>
                </c:pt>
                <c:pt idx="119">
                  <c:v>2236</c:v>
                </c:pt>
                <c:pt idx="120">
                  <c:v>2259.3000000000002</c:v>
                </c:pt>
                <c:pt idx="121">
                  <c:v>2282.5</c:v>
                </c:pt>
                <c:pt idx="122">
                  <c:v>2306.6</c:v>
                </c:pt>
                <c:pt idx="123">
                  <c:v>2328.1999999999998</c:v>
                </c:pt>
                <c:pt idx="124">
                  <c:v>2328.1999999999998</c:v>
                </c:pt>
                <c:pt idx="125">
                  <c:v>2354.1</c:v>
                </c:pt>
                <c:pt idx="126">
                  <c:v>2379.6999999999998</c:v>
                </c:pt>
                <c:pt idx="127">
                  <c:v>2399.9</c:v>
                </c:pt>
                <c:pt idx="128">
                  <c:v>2423.9</c:v>
                </c:pt>
                <c:pt idx="129">
                  <c:v>2449.6</c:v>
                </c:pt>
                <c:pt idx="130">
                  <c:v>2449.3000000000002</c:v>
                </c:pt>
                <c:pt idx="131">
                  <c:v>2474.1999999999998</c:v>
                </c:pt>
                <c:pt idx="132">
                  <c:v>2496.9</c:v>
                </c:pt>
                <c:pt idx="133">
                  <c:v>2521.6</c:v>
                </c:pt>
                <c:pt idx="134">
                  <c:v>2546.9</c:v>
                </c:pt>
                <c:pt idx="135">
                  <c:v>2566.5</c:v>
                </c:pt>
                <c:pt idx="136">
                  <c:v>2595.4</c:v>
                </c:pt>
                <c:pt idx="137">
                  <c:v>2619.1999999999998</c:v>
                </c:pt>
                <c:pt idx="138">
                  <c:v>2619.1999999999998</c:v>
                </c:pt>
                <c:pt idx="139">
                  <c:v>2641.7</c:v>
                </c:pt>
                <c:pt idx="140">
                  <c:v>2665.7</c:v>
                </c:pt>
                <c:pt idx="141">
                  <c:v>2690.6</c:v>
                </c:pt>
                <c:pt idx="142">
                  <c:v>2713.5</c:v>
                </c:pt>
                <c:pt idx="143">
                  <c:v>2740.1</c:v>
                </c:pt>
                <c:pt idx="144">
                  <c:v>2761.6</c:v>
                </c:pt>
                <c:pt idx="145">
                  <c:v>2761.6</c:v>
                </c:pt>
                <c:pt idx="146">
                  <c:v>2786.5</c:v>
                </c:pt>
                <c:pt idx="147">
                  <c:v>2812.4</c:v>
                </c:pt>
                <c:pt idx="148">
                  <c:v>2833.7</c:v>
                </c:pt>
                <c:pt idx="149">
                  <c:v>2855.6</c:v>
                </c:pt>
                <c:pt idx="150">
                  <c:v>2882.5</c:v>
                </c:pt>
                <c:pt idx="151">
                  <c:v>2905.7999999999997</c:v>
                </c:pt>
                <c:pt idx="152">
                  <c:v>2905.7999999999997</c:v>
                </c:pt>
                <c:pt idx="153">
                  <c:v>2931.2</c:v>
                </c:pt>
                <c:pt idx="154">
                  <c:v>2956.6</c:v>
                </c:pt>
                <c:pt idx="155">
                  <c:v>2979.8999999999996</c:v>
                </c:pt>
                <c:pt idx="156">
                  <c:v>3004.1</c:v>
                </c:pt>
                <c:pt idx="157">
                  <c:v>3023.7</c:v>
                </c:pt>
                <c:pt idx="158">
                  <c:v>3052</c:v>
                </c:pt>
                <c:pt idx="159">
                  <c:v>3052</c:v>
                </c:pt>
                <c:pt idx="160">
                  <c:v>3073.3999999999996</c:v>
                </c:pt>
                <c:pt idx="161">
                  <c:v>3099.8999999999996</c:v>
                </c:pt>
                <c:pt idx="162">
                  <c:v>3123.1</c:v>
                </c:pt>
                <c:pt idx="163">
                  <c:v>3146.2999999999997</c:v>
                </c:pt>
                <c:pt idx="164">
                  <c:v>3170.7999999999997</c:v>
                </c:pt>
                <c:pt idx="165">
                  <c:v>3195.8999999999996</c:v>
                </c:pt>
                <c:pt idx="166">
                  <c:v>3195.8999999999996</c:v>
                </c:pt>
                <c:pt idx="167">
                  <c:v>3215.7</c:v>
                </c:pt>
                <c:pt idx="168">
                  <c:v>3243.7</c:v>
                </c:pt>
                <c:pt idx="169">
                  <c:v>3267.8999999999996</c:v>
                </c:pt>
                <c:pt idx="170">
                  <c:v>3290.8999999999996</c:v>
                </c:pt>
                <c:pt idx="171">
                  <c:v>3316.5</c:v>
                </c:pt>
                <c:pt idx="172">
                  <c:v>3339.2999999999997</c:v>
                </c:pt>
                <c:pt idx="173">
                  <c:v>3339.2999999999997</c:v>
                </c:pt>
                <c:pt idx="174">
                  <c:v>3363.1</c:v>
                </c:pt>
                <c:pt idx="175">
                  <c:v>3386.6000000000004</c:v>
                </c:pt>
                <c:pt idx="176">
                  <c:v>3411.9</c:v>
                </c:pt>
                <c:pt idx="177">
                  <c:v>3434.6000000000004</c:v>
                </c:pt>
                <c:pt idx="178">
                  <c:v>3459.4</c:v>
                </c:pt>
                <c:pt idx="179">
                  <c:v>3459.4</c:v>
                </c:pt>
                <c:pt idx="180">
                  <c:v>3484</c:v>
                </c:pt>
                <c:pt idx="181">
                  <c:v>3507.2</c:v>
                </c:pt>
                <c:pt idx="182">
                  <c:v>3530.6000000000004</c:v>
                </c:pt>
                <c:pt idx="183">
                  <c:v>3553.8</c:v>
                </c:pt>
                <c:pt idx="184">
                  <c:v>3578.5</c:v>
                </c:pt>
                <c:pt idx="185">
                  <c:v>3578.5</c:v>
                </c:pt>
                <c:pt idx="186">
                  <c:v>3600.6000000000004</c:v>
                </c:pt>
                <c:pt idx="187">
                  <c:v>3625.3</c:v>
                </c:pt>
                <c:pt idx="188">
                  <c:v>3625.3</c:v>
                </c:pt>
                <c:pt idx="189">
                  <c:v>3648.7</c:v>
                </c:pt>
                <c:pt idx="190">
                  <c:v>3652.7</c:v>
                </c:pt>
                <c:pt idx="191">
                  <c:v>3652.7</c:v>
                </c:pt>
                <c:pt idx="192">
                  <c:v>3672.9</c:v>
                </c:pt>
                <c:pt idx="193">
                  <c:v>3674.9</c:v>
                </c:pt>
              </c:numCache>
            </c:numRef>
          </c:xVal>
          <c:yVal>
            <c:numRef>
              <c:f>Data!$L$9:$L$5000</c:f>
              <c:numCache>
                <c:formatCode>0.00E+00</c:formatCode>
                <c:ptCount val="4992"/>
                <c:pt idx="1">
                  <c:v>2.2761418269230782E-2</c:v>
                </c:pt>
                <c:pt idx="2">
                  <c:v>1.5823628616597363E-2</c:v>
                </c:pt>
                <c:pt idx="3">
                  <c:v>1.041489217393499E-2</c:v>
                </c:pt>
                <c:pt idx="4">
                  <c:v>1.1012126128262606E-2</c:v>
                </c:pt>
                <c:pt idx="5">
                  <c:v>1.1060723071548633E-2</c:v>
                </c:pt>
                <c:pt idx="6">
                  <c:v>1.0317776558435528E-2</c:v>
                </c:pt>
                <c:pt idx="7">
                  <c:v>8.9982740500743324E-3</c:v>
                </c:pt>
                <c:pt idx="8">
                  <c:v>8.1554644734946821E-3</c:v>
                </c:pt>
                <c:pt idx="9">
                  <c:v>7.4811222865454746E-3</c:v>
                </c:pt>
                <c:pt idx="10">
                  <c:v>7.0900509781167183E-3</c:v>
                </c:pt>
                <c:pt idx="11">
                  <c:v>6.1877415602271486E-3</c:v>
                </c:pt>
                <c:pt idx="12">
                  <c:v>5.4870852636445377E-3</c:v>
                </c:pt>
                <c:pt idx="13">
                  <c:v>4.3920373245224433E-3</c:v>
                </c:pt>
                <c:pt idx="14">
                  <c:v>3.6432801908089099E-3</c:v>
                </c:pt>
                <c:pt idx="15">
                  <c:v>3.1491225646567752E-3</c:v>
                </c:pt>
                <c:pt idx="16">
                  <c:v>2.8379292264322344E-3</c:v>
                </c:pt>
                <c:pt idx="17">
                  <c:v>2.5901368487799212E-3</c:v>
                </c:pt>
                <c:pt idx="18">
                  <c:v>2.412332880373228E-3</c:v>
                </c:pt>
                <c:pt idx="19">
                  <c:v>2.2498712784927571E-3</c:v>
                </c:pt>
                <c:pt idx="20">
                  <c:v>2.1047554299378174E-3</c:v>
                </c:pt>
                <c:pt idx="21">
                  <c:v>2.0104319000903361E-3</c:v>
                </c:pt>
                <c:pt idx="22">
                  <c:v>1.9797921040112998E-3</c:v>
                </c:pt>
                <c:pt idx="23">
                  <c:v>1.917347907702596E-3</c:v>
                </c:pt>
                <c:pt idx="24">
                  <c:v>1.8811584082728586E-3</c:v>
                </c:pt>
                <c:pt idx="25">
                  <c:v>1.8568351722302017E-3</c:v>
                </c:pt>
                <c:pt idx="26">
                  <c:v>1.8208328518848674E-3</c:v>
                </c:pt>
                <c:pt idx="27">
                  <c:v>1.8291208743617172E-3</c:v>
                </c:pt>
                <c:pt idx="28">
                  <c:v>1.8308042278531952E-3</c:v>
                </c:pt>
                <c:pt idx="29">
                  <c:v>1.8218267799055344E-3</c:v>
                </c:pt>
                <c:pt idx="30">
                  <c:v>1.8152277329584999E-3</c:v>
                </c:pt>
                <c:pt idx="31">
                  <c:v>1.8072006861499252E-3</c:v>
                </c:pt>
                <c:pt idx="32">
                  <c:v>1.8136626043748509E-3</c:v>
                </c:pt>
                <c:pt idx="33">
                  <c:v>1.8072103891930461E-3</c:v>
                </c:pt>
                <c:pt idx="34">
                  <c:v>1.7869580107613484E-3</c:v>
                </c:pt>
                <c:pt idx="35">
                  <c:v>1.7703301681913401E-3</c:v>
                </c:pt>
                <c:pt idx="36">
                  <c:v>1.7615038322464959E-3</c:v>
                </c:pt>
                <c:pt idx="37">
                  <c:v>1.8101345507043935E-3</c:v>
                </c:pt>
                <c:pt idx="38">
                  <c:v>1.8318843989982324E-3</c:v>
                </c:pt>
                <c:pt idx="39">
                  <c:v>1.8421006549377236E-3</c:v>
                </c:pt>
                <c:pt idx="40">
                  <c:v>1.8386650702007605E-3</c:v>
                </c:pt>
                <c:pt idx="41">
                  <c:v>1.8360678028159975E-3</c:v>
                </c:pt>
                <c:pt idx="42">
                  <c:v>1.8493210149520233E-3</c:v>
                </c:pt>
                <c:pt idx="43">
                  <c:v>1.8522299588652367E-3</c:v>
                </c:pt>
                <c:pt idx="44">
                  <c:v>1.8794162692173696E-3</c:v>
                </c:pt>
                <c:pt idx="45">
                  <c:v>1.8830862325492147E-3</c:v>
                </c:pt>
                <c:pt idx="46">
                  <c:v>1.8848999375588123E-3</c:v>
                </c:pt>
                <c:pt idx="47">
                  <c:v>1.8892825751460386E-3</c:v>
                </c:pt>
                <c:pt idx="48">
                  <c:v>1.8451221217690992E-3</c:v>
                </c:pt>
                <c:pt idx="49">
                  <c:v>1.8343610620127804E-3</c:v>
                </c:pt>
                <c:pt idx="50">
                  <c:v>1.8254914862310795E-3</c:v>
                </c:pt>
                <c:pt idx="51">
                  <c:v>1.8204877086010749E-3</c:v>
                </c:pt>
                <c:pt idx="52">
                  <c:v>1.8328106097527713E-3</c:v>
                </c:pt>
                <c:pt idx="53">
                  <c:v>1.8254685241868029E-3</c:v>
                </c:pt>
                <c:pt idx="54">
                  <c:v>1.8240528088054235E-3</c:v>
                </c:pt>
                <c:pt idx="55">
                  <c:v>1.8316317764212481E-3</c:v>
                </c:pt>
                <c:pt idx="56">
                  <c:v>1.8375214984760291E-3</c:v>
                </c:pt>
                <c:pt idx="57">
                  <c:v>1.8472269974906007E-3</c:v>
                </c:pt>
                <c:pt idx="58">
                  <c:v>1.825550815192754E-3</c:v>
                </c:pt>
                <c:pt idx="59">
                  <c:v>1.8188442520347618E-3</c:v>
                </c:pt>
                <c:pt idx="60">
                  <c:v>1.8211678973576605E-3</c:v>
                </c:pt>
                <c:pt idx="61">
                  <c:v>1.8314579289523301E-3</c:v>
                </c:pt>
                <c:pt idx="62">
                  <c:v>1.8588580518291895E-3</c:v>
                </c:pt>
                <c:pt idx="63">
                  <c:v>1.8456250123795287E-3</c:v>
                </c:pt>
                <c:pt idx="64">
                  <c:v>1.8216409555881182E-3</c:v>
                </c:pt>
                <c:pt idx="65">
                  <c:v>1.8082080750192111E-3</c:v>
                </c:pt>
                <c:pt idx="66">
                  <c:v>1.7979861777290428E-3</c:v>
                </c:pt>
                <c:pt idx="67">
                  <c:v>1.870139834442403E-3</c:v>
                </c:pt>
                <c:pt idx="68">
                  <c:v>1.9604123727253696E-3</c:v>
                </c:pt>
                <c:pt idx="69">
                  <c:v>1.9503539864804912E-3</c:v>
                </c:pt>
                <c:pt idx="70">
                  <c:v>1.9184521123161284E-3</c:v>
                </c:pt>
                <c:pt idx="71">
                  <c:v>1.8951015422479223E-3</c:v>
                </c:pt>
                <c:pt idx="72">
                  <c:v>1.8864500914975489E-3</c:v>
                </c:pt>
                <c:pt idx="73">
                  <c:v>1.9014992212864233E-3</c:v>
                </c:pt>
                <c:pt idx="74">
                  <c:v>1.9087008535479272E-3</c:v>
                </c:pt>
                <c:pt idx="75">
                  <c:v>1.9244890138309554E-3</c:v>
                </c:pt>
                <c:pt idx="76">
                  <c:v>1.9357164864855397E-3</c:v>
                </c:pt>
                <c:pt idx="77">
                  <c:v>1.9633220118859254E-3</c:v>
                </c:pt>
                <c:pt idx="78">
                  <c:v>1.9709799890959448E-3</c:v>
                </c:pt>
                <c:pt idx="79">
                  <c:v>1.9736203603748807E-3</c:v>
                </c:pt>
                <c:pt idx="80">
                  <c:v>1.9835975109607365E-3</c:v>
                </c:pt>
                <c:pt idx="81">
                  <c:v>1.9924955259105173E-3</c:v>
                </c:pt>
                <c:pt idx="82">
                  <c:v>2.0354292616753312E-3</c:v>
                </c:pt>
                <c:pt idx="83">
                  <c:v>2.0714761216576506E-3</c:v>
                </c:pt>
                <c:pt idx="84">
                  <c:v>2.0909964804586199E-3</c:v>
                </c:pt>
                <c:pt idx="85">
                  <c:v>2.0885437268268791E-3</c:v>
                </c:pt>
                <c:pt idx="86">
                  <c:v>2.1008284952956859E-3</c:v>
                </c:pt>
                <c:pt idx="87">
                  <c:v>2.1154828828709379E-3</c:v>
                </c:pt>
                <c:pt idx="88">
                  <c:v>2.1250866902924404E-3</c:v>
                </c:pt>
                <c:pt idx="89">
                  <c:v>2.1263193601374322E-3</c:v>
                </c:pt>
                <c:pt idx="90">
                  <c:v>2.1266701065701574E-3</c:v>
                </c:pt>
                <c:pt idx="91">
                  <c:v>2.1330819140972079E-3</c:v>
                </c:pt>
                <c:pt idx="92">
                  <c:v>2.1848689058289053E-3</c:v>
                </c:pt>
                <c:pt idx="93">
                  <c:v>2.2064944214259517E-3</c:v>
                </c:pt>
                <c:pt idx="94">
                  <c:v>2.21091457325615E-3</c:v>
                </c:pt>
                <c:pt idx="95">
                  <c:v>2.1994083213901948E-3</c:v>
                </c:pt>
                <c:pt idx="96">
                  <c:v>2.1773120541016293E-3</c:v>
                </c:pt>
                <c:pt idx="97">
                  <c:v>2.1754594159153233E-3</c:v>
                </c:pt>
                <c:pt idx="98">
                  <c:v>2.1649499957040906E-3</c:v>
                </c:pt>
                <c:pt idx="99">
                  <c:v>2.1620371629963346E-3</c:v>
                </c:pt>
                <c:pt idx="100">
                  <c:v>2.1484984385503458E-3</c:v>
                </c:pt>
                <c:pt idx="101">
                  <c:v>2.1515031568885095E-3</c:v>
                </c:pt>
                <c:pt idx="102">
                  <c:v>2.1636414702290341E-3</c:v>
                </c:pt>
                <c:pt idx="103">
                  <c:v>2.2082425836549551E-3</c:v>
                </c:pt>
                <c:pt idx="104">
                  <c:v>2.2391130525098893E-3</c:v>
                </c:pt>
                <c:pt idx="105">
                  <c:v>2.2686717388050595E-3</c:v>
                </c:pt>
                <c:pt idx="106">
                  <c:v>2.3033765338187767E-3</c:v>
                </c:pt>
                <c:pt idx="107">
                  <c:v>2.3211127379129176E-3</c:v>
                </c:pt>
                <c:pt idx="108">
                  <c:v>2.3556115058957698E-3</c:v>
                </c:pt>
                <c:pt idx="109">
                  <c:v>2.3589353412994348E-3</c:v>
                </c:pt>
                <c:pt idx="110">
                  <c:v>2.3881233265599421E-3</c:v>
                </c:pt>
                <c:pt idx="111">
                  <c:v>2.4576181780241119E-3</c:v>
                </c:pt>
                <c:pt idx="112">
                  <c:v>2.4819608159225544E-3</c:v>
                </c:pt>
                <c:pt idx="113">
                  <c:v>2.5191323187174104E-3</c:v>
                </c:pt>
                <c:pt idx="114">
                  <c:v>2.5464063617564201E-3</c:v>
                </c:pt>
                <c:pt idx="115">
                  <c:v>2.551789077868323E-3</c:v>
                </c:pt>
                <c:pt idx="116">
                  <c:v>2.504961717301568E-3</c:v>
                </c:pt>
                <c:pt idx="117">
                  <c:v>2.3945499228935599E-3</c:v>
                </c:pt>
                <c:pt idx="118">
                  <c:v>2.3412268018251857E-3</c:v>
                </c:pt>
                <c:pt idx="119">
                  <c:v>2.3638542002851247E-3</c:v>
                </c:pt>
                <c:pt idx="120">
                  <c:v>2.3812729514545192E-3</c:v>
                </c:pt>
                <c:pt idx="121">
                  <c:v>2.3870676413074009E-3</c:v>
                </c:pt>
                <c:pt idx="122">
                  <c:v>2.3793048037100131E-3</c:v>
                </c:pt>
                <c:pt idx="123">
                  <c:v>2.3954689517582417E-3</c:v>
                </c:pt>
                <c:pt idx="124">
                  <c:v>2.4395693203628655E-3</c:v>
                </c:pt>
                <c:pt idx="125">
                  <c:v>2.4622277817484659E-3</c:v>
                </c:pt>
                <c:pt idx="126">
                  <c:v>2.4751682648498142E-3</c:v>
                </c:pt>
                <c:pt idx="127">
                  <c:v>2.5088950406410406E-3</c:v>
                </c:pt>
                <c:pt idx="128">
                  <c:v>2.5325673645821885E-3</c:v>
                </c:pt>
                <c:pt idx="129">
                  <c:v>2.5475894216903912E-3</c:v>
                </c:pt>
                <c:pt idx="130">
                  <c:v>2.5544726130178395E-3</c:v>
                </c:pt>
                <c:pt idx="131">
                  <c:v>2.5246148809204318E-3</c:v>
                </c:pt>
                <c:pt idx="132">
                  <c:v>2.5122550919062302E-3</c:v>
                </c:pt>
                <c:pt idx="133">
                  <c:v>2.4958619120735411E-3</c:v>
                </c:pt>
                <c:pt idx="134">
                  <c:v>2.4681368859116831E-3</c:v>
                </c:pt>
                <c:pt idx="135">
                  <c:v>2.6675067597432367E-3</c:v>
                </c:pt>
                <c:pt idx="136">
                  <c:v>2.8106843646402715E-3</c:v>
                </c:pt>
                <c:pt idx="137">
                  <c:v>2.8835781027308715E-3</c:v>
                </c:pt>
                <c:pt idx="138">
                  <c:v>2.7899854937242837E-3</c:v>
                </c:pt>
                <c:pt idx="139">
                  <c:v>2.5113247606772314E-3</c:v>
                </c:pt>
                <c:pt idx="140">
                  <c:v>2.5280253766837234E-3</c:v>
                </c:pt>
                <c:pt idx="141">
                  <c:v>2.5371590446803317E-3</c:v>
                </c:pt>
                <c:pt idx="142">
                  <c:v>2.5383341955281286E-3</c:v>
                </c:pt>
                <c:pt idx="143">
                  <c:v>2.5385337013607364E-3</c:v>
                </c:pt>
                <c:pt idx="144">
                  <c:v>2.5553645774659649E-3</c:v>
                </c:pt>
                <c:pt idx="145">
                  <c:v>2.5564127925064013E-3</c:v>
                </c:pt>
                <c:pt idx="146">
                  <c:v>2.5875144348958558E-3</c:v>
                </c:pt>
                <c:pt idx="147">
                  <c:v>2.5727807747101782E-3</c:v>
                </c:pt>
                <c:pt idx="148">
                  <c:v>2.5771948220126733E-3</c:v>
                </c:pt>
                <c:pt idx="149">
                  <c:v>2.599905438285316E-3</c:v>
                </c:pt>
                <c:pt idx="150">
                  <c:v>2.5868109466270287E-3</c:v>
                </c:pt>
                <c:pt idx="151">
                  <c:v>2.62388314552741E-3</c:v>
                </c:pt>
                <c:pt idx="152">
                  <c:v>2.6386613328861774E-3</c:v>
                </c:pt>
                <c:pt idx="153">
                  <c:v>2.6635826545946492E-3</c:v>
                </c:pt>
                <c:pt idx="154">
                  <c:v>2.6854495828465409E-3</c:v>
                </c:pt>
                <c:pt idx="155">
                  <c:v>2.7093337244589156E-3</c:v>
                </c:pt>
                <c:pt idx="156">
                  <c:v>2.9499909803896501E-3</c:v>
                </c:pt>
                <c:pt idx="157">
                  <c:v>3.1196636732425381E-3</c:v>
                </c:pt>
                <c:pt idx="158">
                  <c:v>3.1969715941174612E-3</c:v>
                </c:pt>
                <c:pt idx="159">
                  <c:v>3.1240806256981057E-3</c:v>
                </c:pt>
                <c:pt idx="160">
                  <c:v>2.8698481197492395E-3</c:v>
                </c:pt>
                <c:pt idx="161">
                  <c:v>2.8508516996603459E-3</c:v>
                </c:pt>
                <c:pt idx="162">
                  <c:v>2.8375209252767815E-3</c:v>
                </c:pt>
                <c:pt idx="163">
                  <c:v>2.8091549733824709E-3</c:v>
                </c:pt>
                <c:pt idx="164">
                  <c:v>2.8355746017207249E-3</c:v>
                </c:pt>
                <c:pt idx="165">
                  <c:v>2.8881114040562534E-3</c:v>
                </c:pt>
                <c:pt idx="166">
                  <c:v>2.9310131024484222E-3</c:v>
                </c:pt>
                <c:pt idx="167">
                  <c:v>2.9328211598552111E-3</c:v>
                </c:pt>
                <c:pt idx="168">
                  <c:v>2.9202211687953759E-3</c:v>
                </c:pt>
                <c:pt idx="169">
                  <c:v>2.9052214212863603E-3</c:v>
                </c:pt>
                <c:pt idx="170">
                  <c:v>2.9055503784134783E-3</c:v>
                </c:pt>
                <c:pt idx="171">
                  <c:v>2.9055588424502787E-3</c:v>
                </c:pt>
                <c:pt idx="172">
                  <c:v>2.9736239928488048E-3</c:v>
                </c:pt>
                <c:pt idx="173">
                  <c:v>3.1120424483532666E-3</c:v>
                </c:pt>
                <c:pt idx="174">
                  <c:v>3.2307073678162945E-3</c:v>
                </c:pt>
                <c:pt idx="175">
                  <c:v>3.2497548797889037E-3</c:v>
                </c:pt>
                <c:pt idx="176">
                  <c:v>3.2576005258025467E-3</c:v>
                </c:pt>
                <c:pt idx="177">
                  <c:v>3.2471710499453136E-3</c:v>
                </c:pt>
                <c:pt idx="178">
                  <c:v>3.2232595999561651E-3</c:v>
                </c:pt>
                <c:pt idx="179">
                  <c:v>3.2832139324651373E-3</c:v>
                </c:pt>
                <c:pt idx="180">
                  <c:v>3.3982331016744675E-3</c:v>
                </c:pt>
                <c:pt idx="181">
                  <c:v>3.4705161965387929E-3</c:v>
                </c:pt>
                <c:pt idx="182">
                  <c:v>3.6140951014280122E-3</c:v>
                </c:pt>
                <c:pt idx="183">
                  <c:v>3.6939015275503652E-3</c:v>
                </c:pt>
                <c:pt idx="184">
                  <c:v>3.8308975482991715E-3</c:v>
                </c:pt>
                <c:pt idx="185">
                  <c:v>4.2811500500170331E-3</c:v>
                </c:pt>
                <c:pt idx="186">
                  <c:v>4.5279328955465346E-3</c:v>
                </c:pt>
                <c:pt idx="187">
                  <c:v>4.9482414238962921E-3</c:v>
                </c:pt>
                <c:pt idx="188">
                  <c:v>5.6106429260458666E-3</c:v>
                </c:pt>
                <c:pt idx="189">
                  <c:v>6.1531215261016146E-3</c:v>
                </c:pt>
                <c:pt idx="190">
                  <c:v>1.9792374654729786E-2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1-49C8-AE41-CDDC30A0D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6930888"/>
        <c:axId val="756932856"/>
      </c:scatterChart>
      <c:valAx>
        <c:axId val="7569308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Test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932856"/>
        <c:crosses val="max"/>
        <c:crossBetween val="midCat"/>
      </c:valAx>
      <c:valAx>
        <c:axId val="75693285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Strain Rate (%/h)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9308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5" l="0.5" r="0.5" t="0.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Summary!$C$4</c:f>
          <c:strCache>
            <c:ptCount val="1"/>
            <c:pt idx="0">
              <c:v>G1813-316-1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929698412736876"/>
          <c:y val="8.1201164905989831E-2"/>
          <c:w val="0.79114299953762091"/>
          <c:h val="0.79561128367032896"/>
        </c:manualLayout>
      </c:layout>
      <c:scatterChart>
        <c:scatterStyle val="lineMarker"/>
        <c:varyColors val="0"/>
        <c:ser>
          <c:idx val="1"/>
          <c:order val="0"/>
          <c:tx>
            <c:v>Front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Data!$G$9:$G$5000</c:f>
              <c:numCache>
                <c:formatCode>#,##0.0</c:formatCode>
                <c:ptCount val="499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0.5</c:v>
                </c:pt>
                <c:pt idx="5">
                  <c:v>1</c:v>
                </c:pt>
                <c:pt idx="6">
                  <c:v>1.3</c:v>
                </c:pt>
                <c:pt idx="7">
                  <c:v>1.7</c:v>
                </c:pt>
                <c:pt idx="8">
                  <c:v>2</c:v>
                </c:pt>
                <c:pt idx="9">
                  <c:v>2.5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6.1</c:v>
                </c:pt>
                <c:pt idx="14">
                  <c:v>10.3</c:v>
                </c:pt>
                <c:pt idx="15">
                  <c:v>22.3</c:v>
                </c:pt>
                <c:pt idx="16">
                  <c:v>46.5</c:v>
                </c:pt>
                <c:pt idx="17">
                  <c:v>75.599999999999994</c:v>
                </c:pt>
                <c:pt idx="18">
                  <c:v>98.3</c:v>
                </c:pt>
                <c:pt idx="19">
                  <c:v>118.8</c:v>
                </c:pt>
                <c:pt idx="20">
                  <c:v>118.8</c:v>
                </c:pt>
                <c:pt idx="21">
                  <c:v>148.30000000000001</c:v>
                </c:pt>
                <c:pt idx="22">
                  <c:v>169.5</c:v>
                </c:pt>
                <c:pt idx="23">
                  <c:v>190.9</c:v>
                </c:pt>
                <c:pt idx="24">
                  <c:v>215.1</c:v>
                </c:pt>
                <c:pt idx="25">
                  <c:v>238.2</c:v>
                </c:pt>
                <c:pt idx="26">
                  <c:v>265.89999999999998</c:v>
                </c:pt>
                <c:pt idx="27">
                  <c:v>265.89999999999998</c:v>
                </c:pt>
                <c:pt idx="28">
                  <c:v>285.60000000000002</c:v>
                </c:pt>
                <c:pt idx="29">
                  <c:v>311.3</c:v>
                </c:pt>
                <c:pt idx="30">
                  <c:v>336.8</c:v>
                </c:pt>
                <c:pt idx="31">
                  <c:v>358.1</c:v>
                </c:pt>
                <c:pt idx="32">
                  <c:v>385.1</c:v>
                </c:pt>
                <c:pt idx="33">
                  <c:v>410.1</c:v>
                </c:pt>
                <c:pt idx="34">
                  <c:v>433.1</c:v>
                </c:pt>
                <c:pt idx="35">
                  <c:v>459</c:v>
                </c:pt>
                <c:pt idx="36">
                  <c:v>481.1</c:v>
                </c:pt>
                <c:pt idx="37">
                  <c:v>481.1</c:v>
                </c:pt>
                <c:pt idx="38">
                  <c:v>505.9</c:v>
                </c:pt>
                <c:pt idx="39">
                  <c:v>533.1</c:v>
                </c:pt>
                <c:pt idx="40">
                  <c:v>557.20000000000005</c:v>
                </c:pt>
                <c:pt idx="41">
                  <c:v>578.79999999999995</c:v>
                </c:pt>
                <c:pt idx="42">
                  <c:v>599.4</c:v>
                </c:pt>
                <c:pt idx="43">
                  <c:v>628.29999999999995</c:v>
                </c:pt>
                <c:pt idx="44">
                  <c:v>647.70000000000005</c:v>
                </c:pt>
                <c:pt idx="45">
                  <c:v>674.5</c:v>
                </c:pt>
                <c:pt idx="46">
                  <c:v>696.8</c:v>
                </c:pt>
                <c:pt idx="47">
                  <c:v>696.8</c:v>
                </c:pt>
                <c:pt idx="48">
                  <c:v>723.9</c:v>
                </c:pt>
                <c:pt idx="49">
                  <c:v>743.7</c:v>
                </c:pt>
                <c:pt idx="50">
                  <c:v>770.3</c:v>
                </c:pt>
                <c:pt idx="51">
                  <c:v>795.1</c:v>
                </c:pt>
                <c:pt idx="52">
                  <c:v>819.8</c:v>
                </c:pt>
                <c:pt idx="53">
                  <c:v>840.9</c:v>
                </c:pt>
                <c:pt idx="54">
                  <c:v>866.9</c:v>
                </c:pt>
                <c:pt idx="55">
                  <c:v>888.9</c:v>
                </c:pt>
                <c:pt idx="56">
                  <c:v>917.2</c:v>
                </c:pt>
                <c:pt idx="57">
                  <c:v>939.4</c:v>
                </c:pt>
                <c:pt idx="58">
                  <c:v>939.4</c:v>
                </c:pt>
                <c:pt idx="59">
                  <c:v>963.7</c:v>
                </c:pt>
                <c:pt idx="60">
                  <c:v>987.6</c:v>
                </c:pt>
                <c:pt idx="61">
                  <c:v>1009.2</c:v>
                </c:pt>
                <c:pt idx="62">
                  <c:v>1035.8</c:v>
                </c:pt>
                <c:pt idx="63">
                  <c:v>1060.3</c:v>
                </c:pt>
                <c:pt idx="64">
                  <c:v>1079.9000000000001</c:v>
                </c:pt>
                <c:pt idx="65">
                  <c:v>1107.4000000000001</c:v>
                </c:pt>
                <c:pt idx="66">
                  <c:v>1130.5999999999999</c:v>
                </c:pt>
                <c:pt idx="67">
                  <c:v>1153.7</c:v>
                </c:pt>
                <c:pt idx="68">
                  <c:v>1153.7</c:v>
                </c:pt>
                <c:pt idx="69">
                  <c:v>1175.9000000000001</c:v>
                </c:pt>
                <c:pt idx="70">
                  <c:v>1199.5</c:v>
                </c:pt>
                <c:pt idx="71">
                  <c:v>1224.5999999999999</c:v>
                </c:pt>
                <c:pt idx="72">
                  <c:v>1251.8</c:v>
                </c:pt>
                <c:pt idx="73">
                  <c:v>1275.3</c:v>
                </c:pt>
                <c:pt idx="74">
                  <c:v>1301.5</c:v>
                </c:pt>
                <c:pt idx="75">
                  <c:v>1321.7</c:v>
                </c:pt>
                <c:pt idx="76">
                  <c:v>1321.7</c:v>
                </c:pt>
                <c:pt idx="77">
                  <c:v>1345.7</c:v>
                </c:pt>
                <c:pt idx="78">
                  <c:v>1371.4</c:v>
                </c:pt>
                <c:pt idx="79">
                  <c:v>1393.9</c:v>
                </c:pt>
                <c:pt idx="80">
                  <c:v>1418</c:v>
                </c:pt>
                <c:pt idx="81">
                  <c:v>1443.6</c:v>
                </c:pt>
                <c:pt idx="82">
                  <c:v>1467.4</c:v>
                </c:pt>
                <c:pt idx="83">
                  <c:v>1490.2</c:v>
                </c:pt>
                <c:pt idx="84">
                  <c:v>1515.9</c:v>
                </c:pt>
                <c:pt idx="85">
                  <c:v>1515.9</c:v>
                </c:pt>
                <c:pt idx="86">
                  <c:v>1540.5</c:v>
                </c:pt>
                <c:pt idx="87">
                  <c:v>1563.4</c:v>
                </c:pt>
                <c:pt idx="88">
                  <c:v>1584.6</c:v>
                </c:pt>
                <c:pt idx="89">
                  <c:v>1611.6</c:v>
                </c:pt>
                <c:pt idx="90">
                  <c:v>1635.4</c:v>
                </c:pt>
                <c:pt idx="91">
                  <c:v>1660.5</c:v>
                </c:pt>
                <c:pt idx="92">
                  <c:v>1680.6</c:v>
                </c:pt>
                <c:pt idx="93">
                  <c:v>1680.6</c:v>
                </c:pt>
                <c:pt idx="94">
                  <c:v>1709.1</c:v>
                </c:pt>
                <c:pt idx="95">
                  <c:v>1727</c:v>
                </c:pt>
                <c:pt idx="96">
                  <c:v>1752.1</c:v>
                </c:pt>
                <c:pt idx="97">
                  <c:v>1777.4</c:v>
                </c:pt>
                <c:pt idx="98">
                  <c:v>1801.4</c:v>
                </c:pt>
                <c:pt idx="99">
                  <c:v>1825.7</c:v>
                </c:pt>
                <c:pt idx="100">
                  <c:v>1848.1</c:v>
                </c:pt>
                <c:pt idx="101">
                  <c:v>1848.1</c:v>
                </c:pt>
                <c:pt idx="102">
                  <c:v>1874.1</c:v>
                </c:pt>
                <c:pt idx="103">
                  <c:v>1898.5</c:v>
                </c:pt>
                <c:pt idx="104">
                  <c:v>1918.8</c:v>
                </c:pt>
                <c:pt idx="105">
                  <c:v>1945.9</c:v>
                </c:pt>
                <c:pt idx="106">
                  <c:v>1971.8</c:v>
                </c:pt>
                <c:pt idx="107">
                  <c:v>1997</c:v>
                </c:pt>
                <c:pt idx="108">
                  <c:v>2019.2</c:v>
                </c:pt>
                <c:pt idx="109">
                  <c:v>2043.1</c:v>
                </c:pt>
                <c:pt idx="110">
                  <c:v>2043.1</c:v>
                </c:pt>
                <c:pt idx="111">
                  <c:v>2070.3000000000002</c:v>
                </c:pt>
                <c:pt idx="112">
                  <c:v>2092.3000000000002</c:v>
                </c:pt>
                <c:pt idx="113">
                  <c:v>2114.9</c:v>
                </c:pt>
                <c:pt idx="114">
                  <c:v>2139</c:v>
                </c:pt>
                <c:pt idx="115">
                  <c:v>2161.6</c:v>
                </c:pt>
                <c:pt idx="116">
                  <c:v>2186.9</c:v>
                </c:pt>
                <c:pt idx="117">
                  <c:v>2186.9</c:v>
                </c:pt>
                <c:pt idx="118">
                  <c:v>2209.9</c:v>
                </c:pt>
                <c:pt idx="119">
                  <c:v>2236</c:v>
                </c:pt>
                <c:pt idx="120">
                  <c:v>2259.3000000000002</c:v>
                </c:pt>
                <c:pt idx="121">
                  <c:v>2282.5</c:v>
                </c:pt>
                <c:pt idx="122">
                  <c:v>2306.6</c:v>
                </c:pt>
                <c:pt idx="123">
                  <c:v>2328.1999999999998</c:v>
                </c:pt>
                <c:pt idx="124">
                  <c:v>2328.1999999999998</c:v>
                </c:pt>
                <c:pt idx="125">
                  <c:v>2354.1</c:v>
                </c:pt>
                <c:pt idx="126">
                  <c:v>2379.6999999999998</c:v>
                </c:pt>
                <c:pt idx="127">
                  <c:v>2399.9</c:v>
                </c:pt>
                <c:pt idx="128">
                  <c:v>2423.9</c:v>
                </c:pt>
                <c:pt idx="129">
                  <c:v>2449.6</c:v>
                </c:pt>
                <c:pt idx="130">
                  <c:v>2449.3000000000002</c:v>
                </c:pt>
                <c:pt idx="131">
                  <c:v>2474.1999999999998</c:v>
                </c:pt>
                <c:pt idx="132">
                  <c:v>2496.9</c:v>
                </c:pt>
                <c:pt idx="133">
                  <c:v>2521.6</c:v>
                </c:pt>
                <c:pt idx="134">
                  <c:v>2546.9</c:v>
                </c:pt>
                <c:pt idx="135">
                  <c:v>2566.5</c:v>
                </c:pt>
                <c:pt idx="136">
                  <c:v>2595.4</c:v>
                </c:pt>
                <c:pt idx="137">
                  <c:v>2619.1999999999998</c:v>
                </c:pt>
                <c:pt idx="138">
                  <c:v>2619.1999999999998</c:v>
                </c:pt>
                <c:pt idx="139">
                  <c:v>2641.7</c:v>
                </c:pt>
                <c:pt idx="140">
                  <c:v>2665.7</c:v>
                </c:pt>
                <c:pt idx="141">
                  <c:v>2690.6</c:v>
                </c:pt>
                <c:pt idx="142">
                  <c:v>2713.5</c:v>
                </c:pt>
                <c:pt idx="143">
                  <c:v>2740.1</c:v>
                </c:pt>
                <c:pt idx="144">
                  <c:v>2761.6</c:v>
                </c:pt>
                <c:pt idx="145">
                  <c:v>2761.6</c:v>
                </c:pt>
                <c:pt idx="146">
                  <c:v>2786.5</c:v>
                </c:pt>
                <c:pt idx="147">
                  <c:v>2812.4</c:v>
                </c:pt>
                <c:pt idx="148">
                  <c:v>2833.7</c:v>
                </c:pt>
                <c:pt idx="149">
                  <c:v>2855.6</c:v>
                </c:pt>
                <c:pt idx="150">
                  <c:v>2882.5</c:v>
                </c:pt>
                <c:pt idx="151">
                  <c:v>2905.7999999999997</c:v>
                </c:pt>
                <c:pt idx="152">
                  <c:v>2905.7999999999997</c:v>
                </c:pt>
                <c:pt idx="153">
                  <c:v>2931.2</c:v>
                </c:pt>
                <c:pt idx="154">
                  <c:v>2956.6</c:v>
                </c:pt>
                <c:pt idx="155">
                  <c:v>2979.8999999999996</c:v>
                </c:pt>
                <c:pt idx="156">
                  <c:v>3004.1</c:v>
                </c:pt>
                <c:pt idx="157">
                  <c:v>3023.7</c:v>
                </c:pt>
                <c:pt idx="158">
                  <c:v>3052</c:v>
                </c:pt>
                <c:pt idx="159">
                  <c:v>3052</c:v>
                </c:pt>
                <c:pt idx="160">
                  <c:v>3073.3999999999996</c:v>
                </c:pt>
                <c:pt idx="161">
                  <c:v>3099.8999999999996</c:v>
                </c:pt>
                <c:pt idx="162">
                  <c:v>3123.1</c:v>
                </c:pt>
                <c:pt idx="163">
                  <c:v>3146.2999999999997</c:v>
                </c:pt>
                <c:pt idx="164">
                  <c:v>3170.7999999999997</c:v>
                </c:pt>
                <c:pt idx="165">
                  <c:v>3195.8999999999996</c:v>
                </c:pt>
                <c:pt idx="166">
                  <c:v>3195.8999999999996</c:v>
                </c:pt>
                <c:pt idx="167">
                  <c:v>3215.7</c:v>
                </c:pt>
                <c:pt idx="168">
                  <c:v>3243.7</c:v>
                </c:pt>
                <c:pt idx="169">
                  <c:v>3267.8999999999996</c:v>
                </c:pt>
                <c:pt idx="170">
                  <c:v>3290.8999999999996</c:v>
                </c:pt>
                <c:pt idx="171">
                  <c:v>3316.5</c:v>
                </c:pt>
                <c:pt idx="172">
                  <c:v>3339.2999999999997</c:v>
                </c:pt>
                <c:pt idx="173">
                  <c:v>3339.2999999999997</c:v>
                </c:pt>
                <c:pt idx="174">
                  <c:v>3363.1</c:v>
                </c:pt>
                <c:pt idx="175">
                  <c:v>3386.6000000000004</c:v>
                </c:pt>
                <c:pt idx="176">
                  <c:v>3411.9</c:v>
                </c:pt>
                <c:pt idx="177">
                  <c:v>3434.6000000000004</c:v>
                </c:pt>
                <c:pt idx="178">
                  <c:v>3459.4</c:v>
                </c:pt>
                <c:pt idx="179">
                  <c:v>3459.4</c:v>
                </c:pt>
                <c:pt idx="180">
                  <c:v>3484</c:v>
                </c:pt>
                <c:pt idx="181">
                  <c:v>3507.2</c:v>
                </c:pt>
                <c:pt idx="182">
                  <c:v>3530.6000000000004</c:v>
                </c:pt>
                <c:pt idx="183">
                  <c:v>3553.8</c:v>
                </c:pt>
                <c:pt idx="184">
                  <c:v>3578.5</c:v>
                </c:pt>
                <c:pt idx="185">
                  <c:v>3578.5</c:v>
                </c:pt>
                <c:pt idx="186">
                  <c:v>3600.6000000000004</c:v>
                </c:pt>
                <c:pt idx="187">
                  <c:v>3625.3</c:v>
                </c:pt>
                <c:pt idx="188">
                  <c:v>3625.3</c:v>
                </c:pt>
                <c:pt idx="189">
                  <c:v>3648.7</c:v>
                </c:pt>
                <c:pt idx="190">
                  <c:v>3652.7</c:v>
                </c:pt>
                <c:pt idx="191">
                  <c:v>3652.7</c:v>
                </c:pt>
                <c:pt idx="192">
                  <c:v>3672.9</c:v>
                </c:pt>
                <c:pt idx="193">
                  <c:v>3674.9</c:v>
                </c:pt>
              </c:numCache>
            </c:numRef>
          </c:xVal>
          <c:yVal>
            <c:numRef>
              <c:f>Data!$K$9:$K$5000</c:f>
              <c:numCache>
                <c:formatCode>0.000</c:formatCode>
                <c:ptCount val="4992"/>
                <c:pt idx="0">
                  <c:v>0</c:v>
                </c:pt>
                <c:pt idx="1">
                  <c:v>5.5639022435897151E-3</c:v>
                </c:pt>
                <c:pt idx="2">
                  <c:v>6.0697115384615533E-3</c:v>
                </c:pt>
                <c:pt idx="3">
                  <c:v>7.5871394230769239E-3</c:v>
                </c:pt>
                <c:pt idx="4">
                  <c:v>9.1045673076922944E-3</c:v>
                </c:pt>
                <c:pt idx="5">
                  <c:v>1.4162660256410244E-2</c:v>
                </c:pt>
                <c:pt idx="6">
                  <c:v>1.8209134615384589E-2</c:v>
                </c:pt>
                <c:pt idx="7">
                  <c:v>2.2255608974359006E-2</c:v>
                </c:pt>
                <c:pt idx="8">
                  <c:v>2.3267227564102537E-2</c:v>
                </c:pt>
                <c:pt idx="9">
                  <c:v>2.7313701923076954E-2</c:v>
                </c:pt>
                <c:pt idx="10">
                  <c:v>3.1360176282051302E-2</c:v>
                </c:pt>
                <c:pt idx="11">
                  <c:v>3.7935697115384623E-2</c:v>
                </c:pt>
                <c:pt idx="12">
                  <c:v>4.4005408653846174E-2</c:v>
                </c:pt>
                <c:pt idx="13">
                  <c:v>4.8051883012820519E-2</c:v>
                </c:pt>
                <c:pt idx="14">
                  <c:v>7.1824919871794901E-2</c:v>
                </c:pt>
                <c:pt idx="15">
                  <c:v>0.1219000400641026</c:v>
                </c:pt>
                <c:pt idx="16">
                  <c:v>0.20030048076923082</c:v>
                </c:pt>
                <c:pt idx="17">
                  <c:v>0.27870092147435904</c:v>
                </c:pt>
                <c:pt idx="18">
                  <c:v>0.33484575320512827</c:v>
                </c:pt>
                <c:pt idx="19">
                  <c:v>0.38441506410256415</c:v>
                </c:pt>
                <c:pt idx="20">
                  <c:v>0.38441506410256415</c:v>
                </c:pt>
                <c:pt idx="21">
                  <c:v>0.45017027243589747</c:v>
                </c:pt>
                <c:pt idx="22">
                  <c:v>0.49114082532051284</c:v>
                </c:pt>
                <c:pt idx="23">
                  <c:v>0.53312299679487185</c:v>
                </c:pt>
                <c:pt idx="24">
                  <c:v>0.5816806891025641</c:v>
                </c:pt>
                <c:pt idx="25">
                  <c:v>0.62467447916666663</c:v>
                </c:pt>
                <c:pt idx="26">
                  <c:v>0.67323217147435899</c:v>
                </c:pt>
                <c:pt idx="27">
                  <c:v>0.67323217147435899</c:v>
                </c:pt>
                <c:pt idx="28">
                  <c:v>0.70863882211538465</c:v>
                </c:pt>
                <c:pt idx="29">
                  <c:v>0.75567908653846161</c:v>
                </c:pt>
                <c:pt idx="30">
                  <c:v>0.80120192307692317</c:v>
                </c:pt>
                <c:pt idx="31">
                  <c:v>0.83913762019230775</c:v>
                </c:pt>
                <c:pt idx="32">
                  <c:v>0.88668369391025648</c:v>
                </c:pt>
                <c:pt idx="33">
                  <c:v>0.9327123397435898</c:v>
                </c:pt>
                <c:pt idx="34">
                  <c:v>0.97368289262820518</c:v>
                </c:pt>
                <c:pt idx="35">
                  <c:v>1.0192057291666667</c:v>
                </c:pt>
                <c:pt idx="36">
                  <c:v>1.0571414262820513</c:v>
                </c:pt>
                <c:pt idx="37">
                  <c:v>1.0571414262820513</c:v>
                </c:pt>
                <c:pt idx="38">
                  <c:v>1.1011468349358975</c:v>
                </c:pt>
                <c:pt idx="39">
                  <c:v>1.1512219551282052</c:v>
                </c:pt>
                <c:pt idx="40">
                  <c:v>1.1942157451923079</c:v>
                </c:pt>
                <c:pt idx="41">
                  <c:v>1.2331630608974362</c:v>
                </c:pt>
                <c:pt idx="42">
                  <c:v>1.2700871394230773</c:v>
                </c:pt>
                <c:pt idx="43">
                  <c:v>1.3247145432692311</c:v>
                </c:pt>
                <c:pt idx="44">
                  <c:v>1.3601211939102567</c:v>
                </c:pt>
                <c:pt idx="45">
                  <c:v>1.4096905048076926</c:v>
                </c:pt>
                <c:pt idx="46">
                  <c:v>1.4516726762820515</c:v>
                </c:pt>
                <c:pt idx="47">
                  <c:v>1.4516726762820515</c:v>
                </c:pt>
                <c:pt idx="48">
                  <c:v>1.5012419871794873</c:v>
                </c:pt>
                <c:pt idx="49">
                  <c:v>1.5386718750000001</c:v>
                </c:pt>
                <c:pt idx="50">
                  <c:v>1.5847005208333336</c:v>
                </c:pt>
                <c:pt idx="51">
                  <c:v>1.6292117387820515</c:v>
                </c:pt>
                <c:pt idx="52">
                  <c:v>1.6742287660256412</c:v>
                </c:pt>
                <c:pt idx="53">
                  <c:v>1.7111528445512822</c:v>
                </c:pt>
                <c:pt idx="54">
                  <c:v>1.758698918269231</c:v>
                </c:pt>
                <c:pt idx="55">
                  <c:v>1.7981520432692311</c:v>
                </c:pt>
                <c:pt idx="56">
                  <c:v>1.8492387820512823</c:v>
                </c:pt>
                <c:pt idx="57">
                  <c:v>1.8912209535256412</c:v>
                </c:pt>
                <c:pt idx="58">
                  <c:v>1.8912209535256412</c:v>
                </c:pt>
                <c:pt idx="59">
                  <c:v>1.9347205528846156</c:v>
                </c:pt>
                <c:pt idx="60">
                  <c:v>1.9767027243589748</c:v>
                </c:pt>
                <c:pt idx="61">
                  <c:v>2.0161558493589746</c:v>
                </c:pt>
                <c:pt idx="62">
                  <c:v>2.0637019230769234</c:v>
                </c:pt>
                <c:pt idx="63">
                  <c:v>2.108718950320513</c:v>
                </c:pt>
                <c:pt idx="64">
                  <c:v>2.1461488381410256</c:v>
                </c:pt>
                <c:pt idx="65">
                  <c:v>2.1926832932692308</c:v>
                </c:pt>
                <c:pt idx="66">
                  <c:v>2.233653846153846</c:v>
                </c:pt>
                <c:pt idx="67">
                  <c:v>2.2766476362179486</c:v>
                </c:pt>
                <c:pt idx="68">
                  <c:v>2.2766476362179486</c:v>
                </c:pt>
                <c:pt idx="69">
                  <c:v>2.3206530448717948</c:v>
                </c:pt>
                <c:pt idx="70">
                  <c:v>2.3676933092948715</c:v>
                </c:pt>
                <c:pt idx="71">
                  <c:v>2.4116987179487177</c:v>
                </c:pt>
                <c:pt idx="72">
                  <c:v>2.462279647435897</c:v>
                </c:pt>
                <c:pt idx="73">
                  <c:v>2.5067908653846152</c:v>
                </c:pt>
                <c:pt idx="74">
                  <c:v>2.5563601762820509</c:v>
                </c:pt>
                <c:pt idx="75">
                  <c:v>2.5948016826923075</c:v>
                </c:pt>
                <c:pt idx="76">
                  <c:v>2.5948016826923075</c:v>
                </c:pt>
                <c:pt idx="77">
                  <c:v>2.6413361378205127</c:v>
                </c:pt>
                <c:pt idx="78">
                  <c:v>2.6883764022435899</c:v>
                </c:pt>
                <c:pt idx="79">
                  <c:v>2.7344050480769231</c:v>
                </c:pt>
                <c:pt idx="80">
                  <c:v>2.7814453124999998</c:v>
                </c:pt>
                <c:pt idx="81">
                  <c:v>2.8300030048076921</c:v>
                </c:pt>
                <c:pt idx="82">
                  <c:v>2.8775490785256408</c:v>
                </c:pt>
                <c:pt idx="83">
                  <c:v>2.924083533653846</c:v>
                </c:pt>
                <c:pt idx="84">
                  <c:v>2.9782051282051278</c:v>
                </c:pt>
                <c:pt idx="85">
                  <c:v>2.9782051282051278</c:v>
                </c:pt>
                <c:pt idx="86">
                  <c:v>3.0282802483974356</c:v>
                </c:pt>
                <c:pt idx="87">
                  <c:v>3.0768379407051278</c:v>
                </c:pt>
                <c:pt idx="88">
                  <c:v>3.121349158653846</c:v>
                </c:pt>
                <c:pt idx="89">
                  <c:v>3.1774939903846153</c:v>
                </c:pt>
                <c:pt idx="90">
                  <c:v>3.2270633012820511</c:v>
                </c:pt>
                <c:pt idx="91">
                  <c:v>3.2806790865384614</c:v>
                </c:pt>
                <c:pt idx="92">
                  <c:v>3.3231670673076921</c:v>
                </c:pt>
                <c:pt idx="93">
                  <c:v>3.3231670673076921</c:v>
                </c:pt>
                <c:pt idx="94">
                  <c:v>3.3838641826923075</c:v>
                </c:pt>
                <c:pt idx="95">
                  <c:v>3.4238231169871791</c:v>
                </c:pt>
                <c:pt idx="96">
                  <c:v>3.4789563301282049</c:v>
                </c:pt>
                <c:pt idx="97">
                  <c:v>3.5330779246794868</c:v>
                </c:pt>
                <c:pt idx="98">
                  <c:v>3.5841646634615381</c:v>
                </c:pt>
                <c:pt idx="99">
                  <c:v>3.6362630208333329</c:v>
                </c:pt>
                <c:pt idx="100">
                  <c:v>3.6843149038461536</c:v>
                </c:pt>
                <c:pt idx="101">
                  <c:v>3.6843149038461536</c:v>
                </c:pt>
                <c:pt idx="102">
                  <c:v>3.7389423076923074</c:v>
                </c:pt>
                <c:pt idx="103">
                  <c:v>3.7920522836538457</c:v>
                </c:pt>
                <c:pt idx="104">
                  <c:v>3.8350460737179484</c:v>
                </c:pt>
                <c:pt idx="105">
                  <c:v>3.8952373798076918</c:v>
                </c:pt>
                <c:pt idx="106">
                  <c:v>3.9544170673076917</c:v>
                </c:pt>
                <c:pt idx="107">
                  <c:v>4.0130909455128201</c:v>
                </c:pt>
                <c:pt idx="108">
                  <c:v>4.0656951121794869</c:v>
                </c:pt>
                <c:pt idx="109">
                  <c:v>4.1203225160256407</c:v>
                </c:pt>
                <c:pt idx="110">
                  <c:v>4.1203225160256407</c:v>
                </c:pt>
                <c:pt idx="111">
                  <c:v>4.1845602964743582</c:v>
                </c:pt>
                <c:pt idx="112">
                  <c:v>4.238176081730769</c:v>
                </c:pt>
                <c:pt idx="113">
                  <c:v>4.2958383413461538</c:v>
                </c:pt>
                <c:pt idx="114">
                  <c:v>4.3550180288461542</c:v>
                </c:pt>
                <c:pt idx="115">
                  <c:v>4.4116686698717951</c:v>
                </c:pt>
                <c:pt idx="116">
                  <c:v>4.4779296875000005</c:v>
                </c:pt>
                <c:pt idx="117">
                  <c:v>4.4779296875000005</c:v>
                </c:pt>
                <c:pt idx="118">
                  <c:v>4.5295222355769234</c:v>
                </c:pt>
                <c:pt idx="119">
                  <c:v>4.5902193509615392</c:v>
                </c:pt>
                <c:pt idx="120">
                  <c:v>4.6453525641025646</c:v>
                </c:pt>
                <c:pt idx="121">
                  <c:v>4.70048577724359</c:v>
                </c:pt>
                <c:pt idx="122">
                  <c:v>4.7576422275641024</c:v>
                </c:pt>
                <c:pt idx="123">
                  <c:v>4.8087289663461537</c:v>
                </c:pt>
                <c:pt idx="124">
                  <c:v>4.8087289663461537</c:v>
                </c:pt>
                <c:pt idx="125">
                  <c:v>4.8709435096153841</c:v>
                </c:pt>
                <c:pt idx="126">
                  <c:v>4.9326522435897431</c:v>
                </c:pt>
                <c:pt idx="127">
                  <c:v>4.9827273637820504</c:v>
                </c:pt>
                <c:pt idx="128">
                  <c:v>5.0414012419871783</c:v>
                </c:pt>
                <c:pt idx="129">
                  <c:v>5.1071564503205114</c:v>
                </c:pt>
                <c:pt idx="130">
                  <c:v>5.1071564503205114</c:v>
                </c:pt>
                <c:pt idx="131">
                  <c:v>5.1693709935897418</c:v>
                </c:pt>
                <c:pt idx="132">
                  <c:v>5.2260216346153827</c:v>
                </c:pt>
                <c:pt idx="133">
                  <c:v>5.2862129407051262</c:v>
                </c:pt>
                <c:pt idx="134">
                  <c:v>5.3494391025641006</c:v>
                </c:pt>
                <c:pt idx="135">
                  <c:v>5.3974909855769209</c:v>
                </c:pt>
                <c:pt idx="136">
                  <c:v>5.4672926682692289</c:v>
                </c:pt>
                <c:pt idx="137">
                  <c:v>5.5745242387820495</c:v>
                </c:pt>
                <c:pt idx="138">
                  <c:v>5.5745242387820495</c:v>
                </c:pt>
                <c:pt idx="139">
                  <c:v>5.6286458333333318</c:v>
                </c:pt>
                <c:pt idx="140">
                  <c:v>5.6893429487179468</c:v>
                </c:pt>
                <c:pt idx="141">
                  <c:v>5.7505458733974342</c:v>
                </c:pt>
                <c:pt idx="142">
                  <c:v>5.8097255608974345</c:v>
                </c:pt>
                <c:pt idx="143">
                  <c:v>5.874974959935896</c:v>
                </c:pt>
                <c:pt idx="144">
                  <c:v>5.9296023637820499</c:v>
                </c:pt>
                <c:pt idx="145">
                  <c:v>5.9296023637820499</c:v>
                </c:pt>
                <c:pt idx="146">
                  <c:v>5.9963691907051269</c:v>
                </c:pt>
                <c:pt idx="147">
                  <c:v>6.0580779246794858</c:v>
                </c:pt>
                <c:pt idx="148">
                  <c:v>6.1132111378205112</c:v>
                </c:pt>
                <c:pt idx="149">
                  <c:v>6.168850160256409</c:v>
                </c:pt>
                <c:pt idx="150">
                  <c:v>6.2396634615384601</c:v>
                </c:pt>
                <c:pt idx="151">
                  <c:v>6.299348958333332</c:v>
                </c:pt>
                <c:pt idx="152">
                  <c:v>6.299348958333332</c:v>
                </c:pt>
                <c:pt idx="153">
                  <c:v>6.365104166666665</c:v>
                </c:pt>
                <c:pt idx="154">
                  <c:v>6.4328826121794851</c:v>
                </c:pt>
                <c:pt idx="155">
                  <c:v>6.4961087740384595</c:v>
                </c:pt>
                <c:pt idx="156">
                  <c:v>6.561358173076921</c:v>
                </c:pt>
                <c:pt idx="157">
                  <c:v>6.6139623397435878</c:v>
                </c:pt>
                <c:pt idx="158">
                  <c:v>6.691856971153844</c:v>
                </c:pt>
                <c:pt idx="159">
                  <c:v>6.691856971153844</c:v>
                </c:pt>
                <c:pt idx="160">
                  <c:v>6.7490134214743565</c:v>
                </c:pt>
                <c:pt idx="161">
                  <c:v>6.8380358573717928</c:v>
                </c:pt>
                <c:pt idx="162">
                  <c:v>6.9012620192307672</c:v>
                </c:pt>
                <c:pt idx="163">
                  <c:v>6.9654997996794847</c:v>
                </c:pt>
                <c:pt idx="164">
                  <c:v>7.0342898637820488</c:v>
                </c:pt>
                <c:pt idx="165">
                  <c:v>7.1061147836538439</c:v>
                </c:pt>
                <c:pt idx="166">
                  <c:v>7.1061147836538439</c:v>
                </c:pt>
                <c:pt idx="167">
                  <c:v>7.1652944711538442</c:v>
                </c:pt>
                <c:pt idx="168">
                  <c:v>7.2462239583333314</c:v>
                </c:pt>
                <c:pt idx="169">
                  <c:v>7.3160256410256395</c:v>
                </c:pt>
                <c:pt idx="170">
                  <c:v>7.3827924679487165</c:v>
                </c:pt>
                <c:pt idx="171">
                  <c:v>7.4571464342948701</c:v>
                </c:pt>
                <c:pt idx="172">
                  <c:v>7.5249248798076902</c:v>
                </c:pt>
                <c:pt idx="173">
                  <c:v>7.5249248798076902</c:v>
                </c:pt>
                <c:pt idx="174">
                  <c:v>7.6007962740384594</c:v>
                </c:pt>
                <c:pt idx="175">
                  <c:v>7.6771734775641001</c:v>
                </c:pt>
                <c:pt idx="176">
                  <c:v>7.7611378205128183</c:v>
                </c:pt>
                <c:pt idx="177">
                  <c:v>7.835491786858972</c:v>
                </c:pt>
                <c:pt idx="178">
                  <c:v>7.9164212740384592</c:v>
                </c:pt>
                <c:pt idx="179">
                  <c:v>7.9164212740384592</c:v>
                </c:pt>
                <c:pt idx="180">
                  <c:v>7.997856570512818</c:v>
                </c:pt>
                <c:pt idx="181">
                  <c:v>8.0782802483974336</c:v>
                </c:pt>
                <c:pt idx="182">
                  <c:v>8.1647736378205114</c:v>
                </c:pt>
                <c:pt idx="183">
                  <c:v>8.2512670272435891</c:v>
                </c:pt>
                <c:pt idx="184">
                  <c:v>8.3514172676282037</c:v>
                </c:pt>
                <c:pt idx="185">
                  <c:v>8.3514172676282037</c:v>
                </c:pt>
                <c:pt idx="186">
                  <c:v>8.4500500801282037</c:v>
                </c:pt>
                <c:pt idx="187">
                  <c:v>8.5840895432692292</c:v>
                </c:pt>
                <c:pt idx="188">
                  <c:v>8.5840895432692292</c:v>
                </c:pt>
                <c:pt idx="189">
                  <c:v>8.77022736378205</c:v>
                </c:pt>
                <c:pt idx="190">
                  <c:v>8.8182792467948712</c:v>
                </c:pt>
                <c:pt idx="191">
                  <c:v>8.8182792467948712</c:v>
                </c:pt>
                <c:pt idx="192">
                  <c:v>10.259329927884615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0C-4B94-B8E5-7F3C92A04883}"/>
            </c:ext>
          </c:extLst>
        </c:ser>
        <c:ser>
          <c:idx val="2"/>
          <c:order val="1"/>
          <c:tx>
            <c:v>Average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Data!$G$9:$G$5000</c:f>
              <c:numCache>
                <c:formatCode>#,##0.0</c:formatCode>
                <c:ptCount val="499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0.5</c:v>
                </c:pt>
                <c:pt idx="5">
                  <c:v>1</c:v>
                </c:pt>
                <c:pt idx="6">
                  <c:v>1.3</c:v>
                </c:pt>
                <c:pt idx="7">
                  <c:v>1.7</c:v>
                </c:pt>
                <c:pt idx="8">
                  <c:v>2</c:v>
                </c:pt>
                <c:pt idx="9">
                  <c:v>2.5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6.1</c:v>
                </c:pt>
                <c:pt idx="14">
                  <c:v>10.3</c:v>
                </c:pt>
                <c:pt idx="15">
                  <c:v>22.3</c:v>
                </c:pt>
                <c:pt idx="16">
                  <c:v>46.5</c:v>
                </c:pt>
                <c:pt idx="17">
                  <c:v>75.599999999999994</c:v>
                </c:pt>
                <c:pt idx="18">
                  <c:v>98.3</c:v>
                </c:pt>
                <c:pt idx="19">
                  <c:v>118.8</c:v>
                </c:pt>
                <c:pt idx="20">
                  <c:v>118.8</c:v>
                </c:pt>
                <c:pt idx="21">
                  <c:v>148.30000000000001</c:v>
                </c:pt>
                <c:pt idx="22">
                  <c:v>169.5</c:v>
                </c:pt>
                <c:pt idx="23">
                  <c:v>190.9</c:v>
                </c:pt>
                <c:pt idx="24">
                  <c:v>215.1</c:v>
                </c:pt>
                <c:pt idx="25">
                  <c:v>238.2</c:v>
                </c:pt>
                <c:pt idx="26">
                  <c:v>265.89999999999998</c:v>
                </c:pt>
                <c:pt idx="27">
                  <c:v>265.89999999999998</c:v>
                </c:pt>
                <c:pt idx="28">
                  <c:v>285.60000000000002</c:v>
                </c:pt>
                <c:pt idx="29">
                  <c:v>311.3</c:v>
                </c:pt>
                <c:pt idx="30">
                  <c:v>336.8</c:v>
                </c:pt>
                <c:pt idx="31">
                  <c:v>358.1</c:v>
                </c:pt>
                <c:pt idx="32">
                  <c:v>385.1</c:v>
                </c:pt>
                <c:pt idx="33">
                  <c:v>410.1</c:v>
                </c:pt>
                <c:pt idx="34">
                  <c:v>433.1</c:v>
                </c:pt>
                <c:pt idx="35">
                  <c:v>459</c:v>
                </c:pt>
                <c:pt idx="36">
                  <c:v>481.1</c:v>
                </c:pt>
                <c:pt idx="37">
                  <c:v>481.1</c:v>
                </c:pt>
                <c:pt idx="38">
                  <c:v>505.9</c:v>
                </c:pt>
                <c:pt idx="39">
                  <c:v>533.1</c:v>
                </c:pt>
                <c:pt idx="40">
                  <c:v>557.20000000000005</c:v>
                </c:pt>
                <c:pt idx="41">
                  <c:v>578.79999999999995</c:v>
                </c:pt>
                <c:pt idx="42">
                  <c:v>599.4</c:v>
                </c:pt>
                <c:pt idx="43">
                  <c:v>628.29999999999995</c:v>
                </c:pt>
                <c:pt idx="44">
                  <c:v>647.70000000000005</c:v>
                </c:pt>
                <c:pt idx="45">
                  <c:v>674.5</c:v>
                </c:pt>
                <c:pt idx="46">
                  <c:v>696.8</c:v>
                </c:pt>
                <c:pt idx="47">
                  <c:v>696.8</c:v>
                </c:pt>
                <c:pt idx="48">
                  <c:v>723.9</c:v>
                </c:pt>
                <c:pt idx="49">
                  <c:v>743.7</c:v>
                </c:pt>
                <c:pt idx="50">
                  <c:v>770.3</c:v>
                </c:pt>
                <c:pt idx="51">
                  <c:v>795.1</c:v>
                </c:pt>
                <c:pt idx="52">
                  <c:v>819.8</c:v>
                </c:pt>
                <c:pt idx="53">
                  <c:v>840.9</c:v>
                </c:pt>
                <c:pt idx="54">
                  <c:v>866.9</c:v>
                </c:pt>
                <c:pt idx="55">
                  <c:v>888.9</c:v>
                </c:pt>
                <c:pt idx="56">
                  <c:v>917.2</c:v>
                </c:pt>
                <c:pt idx="57">
                  <c:v>939.4</c:v>
                </c:pt>
                <c:pt idx="58">
                  <c:v>939.4</c:v>
                </c:pt>
                <c:pt idx="59">
                  <c:v>963.7</c:v>
                </c:pt>
                <c:pt idx="60">
                  <c:v>987.6</c:v>
                </c:pt>
                <c:pt idx="61">
                  <c:v>1009.2</c:v>
                </c:pt>
                <c:pt idx="62">
                  <c:v>1035.8</c:v>
                </c:pt>
                <c:pt idx="63">
                  <c:v>1060.3</c:v>
                </c:pt>
                <c:pt idx="64">
                  <c:v>1079.9000000000001</c:v>
                </c:pt>
                <c:pt idx="65">
                  <c:v>1107.4000000000001</c:v>
                </c:pt>
                <c:pt idx="66">
                  <c:v>1130.5999999999999</c:v>
                </c:pt>
                <c:pt idx="67">
                  <c:v>1153.7</c:v>
                </c:pt>
                <c:pt idx="68">
                  <c:v>1153.7</c:v>
                </c:pt>
                <c:pt idx="69">
                  <c:v>1175.9000000000001</c:v>
                </c:pt>
                <c:pt idx="70">
                  <c:v>1199.5</c:v>
                </c:pt>
                <c:pt idx="71">
                  <c:v>1224.5999999999999</c:v>
                </c:pt>
                <c:pt idx="72">
                  <c:v>1251.8</c:v>
                </c:pt>
                <c:pt idx="73">
                  <c:v>1275.3</c:v>
                </c:pt>
                <c:pt idx="74">
                  <c:v>1301.5</c:v>
                </c:pt>
                <c:pt idx="75">
                  <c:v>1321.7</c:v>
                </c:pt>
                <c:pt idx="76">
                  <c:v>1321.7</c:v>
                </c:pt>
                <c:pt idx="77">
                  <c:v>1345.7</c:v>
                </c:pt>
                <c:pt idx="78">
                  <c:v>1371.4</c:v>
                </c:pt>
                <c:pt idx="79">
                  <c:v>1393.9</c:v>
                </c:pt>
                <c:pt idx="80">
                  <c:v>1418</c:v>
                </c:pt>
                <c:pt idx="81">
                  <c:v>1443.6</c:v>
                </c:pt>
                <c:pt idx="82">
                  <c:v>1467.4</c:v>
                </c:pt>
                <c:pt idx="83">
                  <c:v>1490.2</c:v>
                </c:pt>
                <c:pt idx="84">
                  <c:v>1515.9</c:v>
                </c:pt>
                <c:pt idx="85">
                  <c:v>1515.9</c:v>
                </c:pt>
                <c:pt idx="86">
                  <c:v>1540.5</c:v>
                </c:pt>
                <c:pt idx="87">
                  <c:v>1563.4</c:v>
                </c:pt>
                <c:pt idx="88">
                  <c:v>1584.6</c:v>
                </c:pt>
                <c:pt idx="89">
                  <c:v>1611.6</c:v>
                </c:pt>
                <c:pt idx="90">
                  <c:v>1635.4</c:v>
                </c:pt>
                <c:pt idx="91">
                  <c:v>1660.5</c:v>
                </c:pt>
                <c:pt idx="92">
                  <c:v>1680.6</c:v>
                </c:pt>
                <c:pt idx="93">
                  <c:v>1680.6</c:v>
                </c:pt>
                <c:pt idx="94">
                  <c:v>1709.1</c:v>
                </c:pt>
                <c:pt idx="95">
                  <c:v>1727</c:v>
                </c:pt>
                <c:pt idx="96">
                  <c:v>1752.1</c:v>
                </c:pt>
                <c:pt idx="97">
                  <c:v>1777.4</c:v>
                </c:pt>
                <c:pt idx="98">
                  <c:v>1801.4</c:v>
                </c:pt>
                <c:pt idx="99">
                  <c:v>1825.7</c:v>
                </c:pt>
                <c:pt idx="100">
                  <c:v>1848.1</c:v>
                </c:pt>
                <c:pt idx="101">
                  <c:v>1848.1</c:v>
                </c:pt>
                <c:pt idx="102">
                  <c:v>1874.1</c:v>
                </c:pt>
                <c:pt idx="103">
                  <c:v>1898.5</c:v>
                </c:pt>
                <c:pt idx="104">
                  <c:v>1918.8</c:v>
                </c:pt>
                <c:pt idx="105">
                  <c:v>1945.9</c:v>
                </c:pt>
                <c:pt idx="106">
                  <c:v>1971.8</c:v>
                </c:pt>
                <c:pt idx="107">
                  <c:v>1997</c:v>
                </c:pt>
                <c:pt idx="108">
                  <c:v>2019.2</c:v>
                </c:pt>
                <c:pt idx="109">
                  <c:v>2043.1</c:v>
                </c:pt>
                <c:pt idx="110">
                  <c:v>2043.1</c:v>
                </c:pt>
                <c:pt idx="111">
                  <c:v>2070.3000000000002</c:v>
                </c:pt>
                <c:pt idx="112">
                  <c:v>2092.3000000000002</c:v>
                </c:pt>
                <c:pt idx="113">
                  <c:v>2114.9</c:v>
                </c:pt>
                <c:pt idx="114">
                  <c:v>2139</c:v>
                </c:pt>
                <c:pt idx="115">
                  <c:v>2161.6</c:v>
                </c:pt>
                <c:pt idx="116">
                  <c:v>2186.9</c:v>
                </c:pt>
                <c:pt idx="117">
                  <c:v>2186.9</c:v>
                </c:pt>
                <c:pt idx="118">
                  <c:v>2209.9</c:v>
                </c:pt>
                <c:pt idx="119">
                  <c:v>2236</c:v>
                </c:pt>
                <c:pt idx="120">
                  <c:v>2259.3000000000002</c:v>
                </c:pt>
                <c:pt idx="121">
                  <c:v>2282.5</c:v>
                </c:pt>
                <c:pt idx="122">
                  <c:v>2306.6</c:v>
                </c:pt>
                <c:pt idx="123">
                  <c:v>2328.1999999999998</c:v>
                </c:pt>
                <c:pt idx="124">
                  <c:v>2328.1999999999998</c:v>
                </c:pt>
                <c:pt idx="125">
                  <c:v>2354.1</c:v>
                </c:pt>
                <c:pt idx="126">
                  <c:v>2379.6999999999998</c:v>
                </c:pt>
                <c:pt idx="127">
                  <c:v>2399.9</c:v>
                </c:pt>
                <c:pt idx="128">
                  <c:v>2423.9</c:v>
                </c:pt>
                <c:pt idx="129">
                  <c:v>2449.6</c:v>
                </c:pt>
                <c:pt idx="130">
                  <c:v>2449.3000000000002</c:v>
                </c:pt>
                <c:pt idx="131">
                  <c:v>2474.1999999999998</c:v>
                </c:pt>
                <c:pt idx="132">
                  <c:v>2496.9</c:v>
                </c:pt>
                <c:pt idx="133">
                  <c:v>2521.6</c:v>
                </c:pt>
                <c:pt idx="134">
                  <c:v>2546.9</c:v>
                </c:pt>
                <c:pt idx="135">
                  <c:v>2566.5</c:v>
                </c:pt>
                <c:pt idx="136">
                  <c:v>2595.4</c:v>
                </c:pt>
                <c:pt idx="137">
                  <c:v>2619.1999999999998</c:v>
                </c:pt>
                <c:pt idx="138">
                  <c:v>2619.1999999999998</c:v>
                </c:pt>
                <c:pt idx="139">
                  <c:v>2641.7</c:v>
                </c:pt>
                <c:pt idx="140">
                  <c:v>2665.7</c:v>
                </c:pt>
                <c:pt idx="141">
                  <c:v>2690.6</c:v>
                </c:pt>
                <c:pt idx="142">
                  <c:v>2713.5</c:v>
                </c:pt>
                <c:pt idx="143">
                  <c:v>2740.1</c:v>
                </c:pt>
                <c:pt idx="144">
                  <c:v>2761.6</c:v>
                </c:pt>
                <c:pt idx="145">
                  <c:v>2761.6</c:v>
                </c:pt>
                <c:pt idx="146">
                  <c:v>2786.5</c:v>
                </c:pt>
                <c:pt idx="147">
                  <c:v>2812.4</c:v>
                </c:pt>
                <c:pt idx="148">
                  <c:v>2833.7</c:v>
                </c:pt>
                <c:pt idx="149">
                  <c:v>2855.6</c:v>
                </c:pt>
                <c:pt idx="150">
                  <c:v>2882.5</c:v>
                </c:pt>
                <c:pt idx="151">
                  <c:v>2905.7999999999997</c:v>
                </c:pt>
                <c:pt idx="152">
                  <c:v>2905.7999999999997</c:v>
                </c:pt>
                <c:pt idx="153">
                  <c:v>2931.2</c:v>
                </c:pt>
                <c:pt idx="154">
                  <c:v>2956.6</c:v>
                </c:pt>
                <c:pt idx="155">
                  <c:v>2979.8999999999996</c:v>
                </c:pt>
                <c:pt idx="156">
                  <c:v>3004.1</c:v>
                </c:pt>
                <c:pt idx="157">
                  <c:v>3023.7</c:v>
                </c:pt>
                <c:pt idx="158">
                  <c:v>3052</c:v>
                </c:pt>
                <c:pt idx="159">
                  <c:v>3052</c:v>
                </c:pt>
                <c:pt idx="160">
                  <c:v>3073.3999999999996</c:v>
                </c:pt>
                <c:pt idx="161">
                  <c:v>3099.8999999999996</c:v>
                </c:pt>
                <c:pt idx="162">
                  <c:v>3123.1</c:v>
                </c:pt>
                <c:pt idx="163">
                  <c:v>3146.2999999999997</c:v>
                </c:pt>
                <c:pt idx="164">
                  <c:v>3170.7999999999997</c:v>
                </c:pt>
                <c:pt idx="165">
                  <c:v>3195.8999999999996</c:v>
                </c:pt>
                <c:pt idx="166">
                  <c:v>3195.8999999999996</c:v>
                </c:pt>
                <c:pt idx="167">
                  <c:v>3215.7</c:v>
                </c:pt>
                <c:pt idx="168">
                  <c:v>3243.7</c:v>
                </c:pt>
                <c:pt idx="169">
                  <c:v>3267.8999999999996</c:v>
                </c:pt>
                <c:pt idx="170">
                  <c:v>3290.8999999999996</c:v>
                </c:pt>
                <c:pt idx="171">
                  <c:v>3316.5</c:v>
                </c:pt>
                <c:pt idx="172">
                  <c:v>3339.2999999999997</c:v>
                </c:pt>
                <c:pt idx="173">
                  <c:v>3339.2999999999997</c:v>
                </c:pt>
                <c:pt idx="174">
                  <c:v>3363.1</c:v>
                </c:pt>
                <c:pt idx="175">
                  <c:v>3386.6000000000004</c:v>
                </c:pt>
                <c:pt idx="176">
                  <c:v>3411.9</c:v>
                </c:pt>
                <c:pt idx="177">
                  <c:v>3434.6000000000004</c:v>
                </c:pt>
                <c:pt idx="178">
                  <c:v>3459.4</c:v>
                </c:pt>
                <c:pt idx="179">
                  <c:v>3459.4</c:v>
                </c:pt>
                <c:pt idx="180">
                  <c:v>3484</c:v>
                </c:pt>
                <c:pt idx="181">
                  <c:v>3507.2</c:v>
                </c:pt>
                <c:pt idx="182">
                  <c:v>3530.6000000000004</c:v>
                </c:pt>
                <c:pt idx="183">
                  <c:v>3553.8</c:v>
                </c:pt>
                <c:pt idx="184">
                  <c:v>3578.5</c:v>
                </c:pt>
                <c:pt idx="185">
                  <c:v>3578.5</c:v>
                </c:pt>
                <c:pt idx="186">
                  <c:v>3600.6000000000004</c:v>
                </c:pt>
                <c:pt idx="187">
                  <c:v>3625.3</c:v>
                </c:pt>
                <c:pt idx="188">
                  <c:v>3625.3</c:v>
                </c:pt>
                <c:pt idx="189">
                  <c:v>3648.7</c:v>
                </c:pt>
                <c:pt idx="190">
                  <c:v>3652.7</c:v>
                </c:pt>
                <c:pt idx="191">
                  <c:v>3652.7</c:v>
                </c:pt>
                <c:pt idx="192">
                  <c:v>3672.9</c:v>
                </c:pt>
                <c:pt idx="193">
                  <c:v>3674.9</c:v>
                </c:pt>
              </c:numCache>
            </c:numRef>
          </c:xVal>
          <c:yVal>
            <c:numRef>
              <c:f>Data!$I$9:$I$5000</c:f>
              <c:numCache>
                <c:formatCode>0.000</c:formatCode>
                <c:ptCount val="4992"/>
                <c:pt idx="0">
                  <c:v>0</c:v>
                </c:pt>
                <c:pt idx="1">
                  <c:v>5.0580929487179307E-3</c:v>
                </c:pt>
                <c:pt idx="2">
                  <c:v>5.8168068910256429E-3</c:v>
                </c:pt>
                <c:pt idx="3">
                  <c:v>7.3342347756410221E-3</c:v>
                </c:pt>
                <c:pt idx="4">
                  <c:v>8.8516626602564014E-3</c:v>
                </c:pt>
                <c:pt idx="5">
                  <c:v>1.4415564903846146E-2</c:v>
                </c:pt>
                <c:pt idx="6">
                  <c:v>1.8209134615384599E-2</c:v>
                </c:pt>
                <c:pt idx="7">
                  <c:v>2.2508513621794887E-2</c:v>
                </c:pt>
                <c:pt idx="8">
                  <c:v>2.377303685897434E-2</c:v>
                </c:pt>
                <c:pt idx="9">
                  <c:v>2.8325320512820523E-2</c:v>
                </c:pt>
                <c:pt idx="10">
                  <c:v>3.2371794871794882E-2</c:v>
                </c:pt>
                <c:pt idx="11">
                  <c:v>3.9200220352564111E-2</c:v>
                </c:pt>
                <c:pt idx="12">
                  <c:v>4.5269931891025655E-2</c:v>
                </c:pt>
                <c:pt idx="13">
                  <c:v>5.0580929487179488E-2</c:v>
                </c:pt>
                <c:pt idx="14">
                  <c:v>7.3089443108974361E-2</c:v>
                </c:pt>
                <c:pt idx="15">
                  <c:v>0.1203826121794872</c:v>
                </c:pt>
                <c:pt idx="16">
                  <c:v>0.19751852964743594</c:v>
                </c:pt>
                <c:pt idx="17">
                  <c:v>0.27187249599358976</c:v>
                </c:pt>
                <c:pt idx="18">
                  <c:v>0.32548828125000007</c:v>
                </c:pt>
                <c:pt idx="19">
                  <c:v>0.37278145032051291</c:v>
                </c:pt>
                <c:pt idx="20">
                  <c:v>0.37278145032051291</c:v>
                </c:pt>
                <c:pt idx="21">
                  <c:v>0.43499599358974361</c:v>
                </c:pt>
                <c:pt idx="22">
                  <c:v>0.47596654647435899</c:v>
                </c:pt>
                <c:pt idx="23">
                  <c:v>0.51719000400641035</c:v>
                </c:pt>
                <c:pt idx="24">
                  <c:v>0.5642302684294872</c:v>
                </c:pt>
                <c:pt idx="25">
                  <c:v>0.60697115384615385</c:v>
                </c:pt>
                <c:pt idx="26">
                  <c:v>0.6570462740384615</c:v>
                </c:pt>
                <c:pt idx="27">
                  <c:v>0.6570462740384615</c:v>
                </c:pt>
                <c:pt idx="28">
                  <c:v>0.69270582932692304</c:v>
                </c:pt>
                <c:pt idx="29">
                  <c:v>0.74075771233974363</c:v>
                </c:pt>
                <c:pt idx="30">
                  <c:v>0.78653345352564108</c:v>
                </c:pt>
                <c:pt idx="31">
                  <c:v>0.82472205528846154</c:v>
                </c:pt>
                <c:pt idx="32">
                  <c:v>0.87378555689102577</c:v>
                </c:pt>
                <c:pt idx="33">
                  <c:v>0.91930839342948723</c:v>
                </c:pt>
                <c:pt idx="34">
                  <c:v>0.96103766025641035</c:v>
                </c:pt>
                <c:pt idx="35">
                  <c:v>1.0068134014423078</c:v>
                </c:pt>
                <c:pt idx="36">
                  <c:v>1.0452549078525641</c:v>
                </c:pt>
                <c:pt idx="37">
                  <c:v>1.0452549078525641</c:v>
                </c:pt>
                <c:pt idx="38">
                  <c:v>1.0895132211538461</c:v>
                </c:pt>
                <c:pt idx="39">
                  <c:v>1.1408528645833333</c:v>
                </c:pt>
                <c:pt idx="40">
                  <c:v>1.1843524639423078</c:v>
                </c:pt>
                <c:pt idx="41">
                  <c:v>1.2250701121794874</c:v>
                </c:pt>
                <c:pt idx="42">
                  <c:v>1.2612354767628207</c:v>
                </c:pt>
                <c:pt idx="43">
                  <c:v>1.3158628806089745</c:v>
                </c:pt>
                <c:pt idx="44">
                  <c:v>1.3520282451923078</c:v>
                </c:pt>
                <c:pt idx="45">
                  <c:v>1.4015975560897438</c:v>
                </c:pt>
                <c:pt idx="46">
                  <c:v>1.4448442508012822</c:v>
                </c:pt>
                <c:pt idx="47">
                  <c:v>1.4448442508012822</c:v>
                </c:pt>
                <c:pt idx="48">
                  <c:v>1.4951722756410257</c:v>
                </c:pt>
                <c:pt idx="49">
                  <c:v>1.5328550681089743</c:v>
                </c:pt>
                <c:pt idx="50">
                  <c:v>1.5798953325320513</c:v>
                </c:pt>
                <c:pt idx="51">
                  <c:v>1.625418169070513</c:v>
                </c:pt>
                <c:pt idx="52">
                  <c:v>1.6709410056089744</c:v>
                </c:pt>
                <c:pt idx="53">
                  <c:v>1.7093825120192307</c:v>
                </c:pt>
                <c:pt idx="54">
                  <c:v>1.7569285857371795</c:v>
                </c:pt>
                <c:pt idx="55">
                  <c:v>1.7966346153846156</c:v>
                </c:pt>
                <c:pt idx="56">
                  <c:v>1.8487329727564106</c:v>
                </c:pt>
                <c:pt idx="57">
                  <c:v>1.8899564302884617</c:v>
                </c:pt>
                <c:pt idx="58">
                  <c:v>1.8899564302884617</c:v>
                </c:pt>
                <c:pt idx="59">
                  <c:v>1.9347205528846154</c:v>
                </c:pt>
                <c:pt idx="60">
                  <c:v>1.9772085336538465</c:v>
                </c:pt>
                <c:pt idx="61">
                  <c:v>2.0171674679487182</c:v>
                </c:pt>
                <c:pt idx="62">
                  <c:v>2.0657251602564104</c:v>
                </c:pt>
                <c:pt idx="63">
                  <c:v>2.1115009014423078</c:v>
                </c:pt>
                <c:pt idx="64">
                  <c:v>2.1491836939102562</c:v>
                </c:pt>
                <c:pt idx="65">
                  <c:v>2.1974884815705131</c:v>
                </c:pt>
                <c:pt idx="66">
                  <c:v>2.2384590344551283</c:v>
                </c:pt>
                <c:pt idx="67">
                  <c:v>2.2817057291666667</c:v>
                </c:pt>
                <c:pt idx="68">
                  <c:v>2.2817057291666667</c:v>
                </c:pt>
                <c:pt idx="69">
                  <c:v>2.3259640424679491</c:v>
                </c:pt>
                <c:pt idx="70">
                  <c:v>2.3730043068910254</c:v>
                </c:pt>
                <c:pt idx="71">
                  <c:v>2.4192858573717948</c:v>
                </c:pt>
                <c:pt idx="72">
                  <c:v>2.4701196915064099</c:v>
                </c:pt>
                <c:pt idx="73">
                  <c:v>2.5153896233974358</c:v>
                </c:pt>
                <c:pt idx="74">
                  <c:v>2.5652118389423073</c:v>
                </c:pt>
                <c:pt idx="75">
                  <c:v>2.6036533453525639</c:v>
                </c:pt>
                <c:pt idx="76">
                  <c:v>2.6036533453525639</c:v>
                </c:pt>
                <c:pt idx="77">
                  <c:v>2.6511994190705126</c:v>
                </c:pt>
                <c:pt idx="78">
                  <c:v>2.7000100160256411</c:v>
                </c:pt>
                <c:pt idx="79">
                  <c:v>2.7460386618589743</c:v>
                </c:pt>
                <c:pt idx="80">
                  <c:v>2.793584735576923</c:v>
                </c:pt>
                <c:pt idx="81">
                  <c:v>2.8436598557692307</c:v>
                </c:pt>
                <c:pt idx="82">
                  <c:v>2.8909530248397433</c:v>
                </c:pt>
                <c:pt idx="83">
                  <c:v>2.938499098557692</c:v>
                </c:pt>
                <c:pt idx="84">
                  <c:v>2.99287359775641</c:v>
                </c:pt>
                <c:pt idx="85">
                  <c:v>2.99287359775641</c:v>
                </c:pt>
                <c:pt idx="86">
                  <c:v>3.0434545272435898</c:v>
                </c:pt>
                <c:pt idx="87">
                  <c:v>3.0917593149038458</c:v>
                </c:pt>
                <c:pt idx="88">
                  <c:v>3.1375350560897433</c:v>
                </c:pt>
                <c:pt idx="89">
                  <c:v>3.1949444110576923</c:v>
                </c:pt>
                <c:pt idx="90">
                  <c:v>3.2447666266025639</c:v>
                </c:pt>
                <c:pt idx="91">
                  <c:v>3.2986353165064104</c:v>
                </c:pt>
                <c:pt idx="92">
                  <c:v>3.3418820112179484</c:v>
                </c:pt>
                <c:pt idx="93">
                  <c:v>3.3418820112179484</c:v>
                </c:pt>
                <c:pt idx="94">
                  <c:v>3.4061197916666668</c:v>
                </c:pt>
                <c:pt idx="95">
                  <c:v>3.4445612980769229</c:v>
                </c:pt>
                <c:pt idx="96">
                  <c:v>3.4999474158653845</c:v>
                </c:pt>
                <c:pt idx="97">
                  <c:v>3.5550806290064099</c:v>
                </c:pt>
                <c:pt idx="98">
                  <c:v>3.6066731770833331</c:v>
                </c:pt>
                <c:pt idx="99">
                  <c:v>3.6595302483974357</c:v>
                </c:pt>
                <c:pt idx="100">
                  <c:v>3.7078350360576922</c:v>
                </c:pt>
                <c:pt idx="101">
                  <c:v>3.7078350360576922</c:v>
                </c:pt>
                <c:pt idx="102">
                  <c:v>3.7627153445512818</c:v>
                </c:pt>
                <c:pt idx="103">
                  <c:v>3.8165840344551283</c:v>
                </c:pt>
                <c:pt idx="104">
                  <c:v>3.8608423477564102</c:v>
                </c:pt>
                <c:pt idx="105">
                  <c:v>3.9240685096153847</c:v>
                </c:pt>
                <c:pt idx="106">
                  <c:v>3.9807191506410255</c:v>
                </c:pt>
                <c:pt idx="107">
                  <c:v>4.0401517427884617</c:v>
                </c:pt>
                <c:pt idx="108">
                  <c:v>4.0930088141025642</c:v>
                </c:pt>
                <c:pt idx="109">
                  <c:v>4.1486478365384611</c:v>
                </c:pt>
                <c:pt idx="110">
                  <c:v>4.1486478365384611</c:v>
                </c:pt>
                <c:pt idx="111">
                  <c:v>4.2133914262820511</c:v>
                </c:pt>
                <c:pt idx="112">
                  <c:v>4.2675130208333325</c:v>
                </c:pt>
                <c:pt idx="113">
                  <c:v>4.3259339943910255</c:v>
                </c:pt>
                <c:pt idx="114">
                  <c:v>4.3858723958333332</c:v>
                </c:pt>
                <c:pt idx="115">
                  <c:v>4.4430288461538456</c:v>
                </c:pt>
                <c:pt idx="116">
                  <c:v>4.5092898637820511</c:v>
                </c:pt>
                <c:pt idx="117">
                  <c:v>4.5092898637820511</c:v>
                </c:pt>
                <c:pt idx="118">
                  <c:v>4.5616411258012821</c:v>
                </c:pt>
                <c:pt idx="119">
                  <c:v>4.6228440504807695</c:v>
                </c:pt>
                <c:pt idx="120">
                  <c:v>4.6792417868589746</c:v>
                </c:pt>
                <c:pt idx="121">
                  <c:v>4.7348808092948715</c:v>
                </c:pt>
                <c:pt idx="122">
                  <c:v>4.7912785456730766</c:v>
                </c:pt>
                <c:pt idx="123">
                  <c:v>4.8433769030448719</c:v>
                </c:pt>
                <c:pt idx="124">
                  <c:v>4.8433769030448719</c:v>
                </c:pt>
                <c:pt idx="125">
                  <c:v>4.9063501602564106</c:v>
                </c:pt>
                <c:pt idx="126">
                  <c:v>4.969576322115385</c:v>
                </c:pt>
                <c:pt idx="127">
                  <c:v>5.0201572516025639</c:v>
                </c:pt>
                <c:pt idx="128">
                  <c:v>5.0800956530448715</c:v>
                </c:pt>
                <c:pt idx="129">
                  <c:v>5.1461037660256412</c:v>
                </c:pt>
                <c:pt idx="130">
                  <c:v>5.1461037660256412</c:v>
                </c:pt>
                <c:pt idx="131">
                  <c:v>5.209077023237179</c:v>
                </c:pt>
                <c:pt idx="132">
                  <c:v>5.2667392828525639</c:v>
                </c:pt>
                <c:pt idx="133">
                  <c:v>5.3279422075320504</c:v>
                </c:pt>
                <c:pt idx="134">
                  <c:v>5.3914212740384606</c:v>
                </c:pt>
                <c:pt idx="135">
                  <c:v>5.4394731570512809</c:v>
                </c:pt>
                <c:pt idx="136">
                  <c:v>5.5095277443910247</c:v>
                </c:pt>
                <c:pt idx="137">
                  <c:v>5.5937449919871787</c:v>
                </c:pt>
                <c:pt idx="138">
                  <c:v>5.5937449919871787</c:v>
                </c:pt>
                <c:pt idx="139">
                  <c:v>5.6496369190705122</c:v>
                </c:pt>
                <c:pt idx="140">
                  <c:v>5.7103340344551272</c:v>
                </c:pt>
                <c:pt idx="141">
                  <c:v>5.7730543870192292</c:v>
                </c:pt>
                <c:pt idx="142">
                  <c:v>5.8322340745192296</c:v>
                </c:pt>
                <c:pt idx="143">
                  <c:v>5.8990009014423066</c:v>
                </c:pt>
                <c:pt idx="144">
                  <c:v>5.9536283052884613</c:v>
                </c:pt>
                <c:pt idx="145">
                  <c:v>5.9536283052884613</c:v>
                </c:pt>
                <c:pt idx="146">
                  <c:v>6.0191306089743577</c:v>
                </c:pt>
                <c:pt idx="147">
                  <c:v>6.0831154847756403</c:v>
                </c:pt>
                <c:pt idx="148">
                  <c:v>6.1412835536858967</c:v>
                </c:pt>
                <c:pt idx="149">
                  <c:v>6.1951522435897433</c:v>
                </c:pt>
                <c:pt idx="150">
                  <c:v>6.266218449519231</c:v>
                </c:pt>
                <c:pt idx="151">
                  <c:v>6.326915564903846</c:v>
                </c:pt>
                <c:pt idx="152">
                  <c:v>6.326915564903846</c:v>
                </c:pt>
                <c:pt idx="153">
                  <c:v>6.393682391826923</c:v>
                </c:pt>
                <c:pt idx="154">
                  <c:v>6.4617137419871788</c:v>
                </c:pt>
                <c:pt idx="155">
                  <c:v>6.5244340945512818</c:v>
                </c:pt>
                <c:pt idx="156">
                  <c:v>6.5909480168269221</c:v>
                </c:pt>
                <c:pt idx="157">
                  <c:v>6.6440579927884604</c:v>
                </c:pt>
                <c:pt idx="158">
                  <c:v>6.7469901842948712</c:v>
                </c:pt>
                <c:pt idx="159">
                  <c:v>6.7469901842948712</c:v>
                </c:pt>
                <c:pt idx="160">
                  <c:v>6.8054111578525625</c:v>
                </c:pt>
                <c:pt idx="161">
                  <c:v>6.8860877403846139</c:v>
                </c:pt>
                <c:pt idx="162">
                  <c:v>6.9498197115384599</c:v>
                </c:pt>
                <c:pt idx="163">
                  <c:v>7.0143103966346141</c:v>
                </c:pt>
                <c:pt idx="164">
                  <c:v>7.0833533653846139</c:v>
                </c:pt>
                <c:pt idx="165">
                  <c:v>7.1559369991987172</c:v>
                </c:pt>
                <c:pt idx="166">
                  <c:v>7.1559369991987172</c:v>
                </c:pt>
                <c:pt idx="167">
                  <c:v>7.2151166866987175</c:v>
                </c:pt>
                <c:pt idx="168">
                  <c:v>7.2965519831730763</c:v>
                </c:pt>
                <c:pt idx="169">
                  <c:v>7.3671123798076916</c:v>
                </c:pt>
                <c:pt idx="170">
                  <c:v>7.4336263020833329</c:v>
                </c:pt>
                <c:pt idx="171">
                  <c:v>7.5079802684294865</c:v>
                </c:pt>
                <c:pt idx="172">
                  <c:v>7.5744941907051277</c:v>
                </c:pt>
                <c:pt idx="173">
                  <c:v>7.5744941907051277</c:v>
                </c:pt>
                <c:pt idx="174">
                  <c:v>7.6493539663461529</c:v>
                </c:pt>
                <c:pt idx="175">
                  <c:v>7.7252253605769221</c:v>
                </c:pt>
                <c:pt idx="176">
                  <c:v>7.8096955128205119</c:v>
                </c:pt>
                <c:pt idx="177">
                  <c:v>7.8832907652243573</c:v>
                </c:pt>
                <c:pt idx="178">
                  <c:v>7.9621970152243575</c:v>
                </c:pt>
                <c:pt idx="179">
                  <c:v>7.9621970152243575</c:v>
                </c:pt>
                <c:pt idx="180">
                  <c:v>8.0426206931089723</c:v>
                </c:pt>
                <c:pt idx="181">
                  <c:v>8.1215269431089734</c:v>
                </c:pt>
                <c:pt idx="182">
                  <c:v>8.2052383814102559</c:v>
                </c:pt>
                <c:pt idx="183">
                  <c:v>8.2894556290064099</c:v>
                </c:pt>
                <c:pt idx="184">
                  <c:v>8.3842948717948715</c:v>
                </c:pt>
                <c:pt idx="185">
                  <c:v>8.3842948717948715</c:v>
                </c:pt>
                <c:pt idx="186">
                  <c:v>8.4740760216346143</c:v>
                </c:pt>
                <c:pt idx="187">
                  <c:v>8.5959760616987175</c:v>
                </c:pt>
                <c:pt idx="188">
                  <c:v>8.5959760616987175</c:v>
                </c:pt>
                <c:pt idx="189">
                  <c:v>8.7343149038461529</c:v>
                </c:pt>
                <c:pt idx="190">
                  <c:v>8.7664337940705117</c:v>
                </c:pt>
                <c:pt idx="191">
                  <c:v>8.7664337940705117</c:v>
                </c:pt>
                <c:pt idx="192">
                  <c:v>9.5868564703525649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0C-4B94-B8E5-7F3C92A04883}"/>
            </c:ext>
          </c:extLst>
        </c:ser>
        <c:ser>
          <c:idx val="0"/>
          <c:order val="2"/>
          <c:tx>
            <c:v>Rear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Data!$G$9:$G$5000</c:f>
              <c:numCache>
                <c:formatCode>#,##0.0</c:formatCode>
                <c:ptCount val="499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0.5</c:v>
                </c:pt>
                <c:pt idx="5">
                  <c:v>1</c:v>
                </c:pt>
                <c:pt idx="6">
                  <c:v>1.3</c:v>
                </c:pt>
                <c:pt idx="7">
                  <c:v>1.7</c:v>
                </c:pt>
                <c:pt idx="8">
                  <c:v>2</c:v>
                </c:pt>
                <c:pt idx="9">
                  <c:v>2.5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6.1</c:v>
                </c:pt>
                <c:pt idx="14">
                  <c:v>10.3</c:v>
                </c:pt>
                <c:pt idx="15">
                  <c:v>22.3</c:v>
                </c:pt>
                <c:pt idx="16">
                  <c:v>46.5</c:v>
                </c:pt>
                <c:pt idx="17">
                  <c:v>75.599999999999994</c:v>
                </c:pt>
                <c:pt idx="18">
                  <c:v>98.3</c:v>
                </c:pt>
                <c:pt idx="19">
                  <c:v>118.8</c:v>
                </c:pt>
                <c:pt idx="20">
                  <c:v>118.8</c:v>
                </c:pt>
                <c:pt idx="21">
                  <c:v>148.30000000000001</c:v>
                </c:pt>
                <c:pt idx="22">
                  <c:v>169.5</c:v>
                </c:pt>
                <c:pt idx="23">
                  <c:v>190.9</c:v>
                </c:pt>
                <c:pt idx="24">
                  <c:v>215.1</c:v>
                </c:pt>
                <c:pt idx="25">
                  <c:v>238.2</c:v>
                </c:pt>
                <c:pt idx="26">
                  <c:v>265.89999999999998</c:v>
                </c:pt>
                <c:pt idx="27">
                  <c:v>265.89999999999998</c:v>
                </c:pt>
                <c:pt idx="28">
                  <c:v>285.60000000000002</c:v>
                </c:pt>
                <c:pt idx="29">
                  <c:v>311.3</c:v>
                </c:pt>
                <c:pt idx="30">
                  <c:v>336.8</c:v>
                </c:pt>
                <c:pt idx="31">
                  <c:v>358.1</c:v>
                </c:pt>
                <c:pt idx="32">
                  <c:v>385.1</c:v>
                </c:pt>
                <c:pt idx="33">
                  <c:v>410.1</c:v>
                </c:pt>
                <c:pt idx="34">
                  <c:v>433.1</c:v>
                </c:pt>
                <c:pt idx="35">
                  <c:v>459</c:v>
                </c:pt>
                <c:pt idx="36">
                  <c:v>481.1</c:v>
                </c:pt>
                <c:pt idx="37">
                  <c:v>481.1</c:v>
                </c:pt>
                <c:pt idx="38">
                  <c:v>505.9</c:v>
                </c:pt>
                <c:pt idx="39">
                  <c:v>533.1</c:v>
                </c:pt>
                <c:pt idx="40">
                  <c:v>557.20000000000005</c:v>
                </c:pt>
                <c:pt idx="41">
                  <c:v>578.79999999999995</c:v>
                </c:pt>
                <c:pt idx="42">
                  <c:v>599.4</c:v>
                </c:pt>
                <c:pt idx="43">
                  <c:v>628.29999999999995</c:v>
                </c:pt>
                <c:pt idx="44">
                  <c:v>647.70000000000005</c:v>
                </c:pt>
                <c:pt idx="45">
                  <c:v>674.5</c:v>
                </c:pt>
                <c:pt idx="46">
                  <c:v>696.8</c:v>
                </c:pt>
                <c:pt idx="47">
                  <c:v>696.8</c:v>
                </c:pt>
                <c:pt idx="48">
                  <c:v>723.9</c:v>
                </c:pt>
                <c:pt idx="49">
                  <c:v>743.7</c:v>
                </c:pt>
                <c:pt idx="50">
                  <c:v>770.3</c:v>
                </c:pt>
                <c:pt idx="51">
                  <c:v>795.1</c:v>
                </c:pt>
                <c:pt idx="52">
                  <c:v>819.8</c:v>
                </c:pt>
                <c:pt idx="53">
                  <c:v>840.9</c:v>
                </c:pt>
                <c:pt idx="54">
                  <c:v>866.9</c:v>
                </c:pt>
                <c:pt idx="55">
                  <c:v>888.9</c:v>
                </c:pt>
                <c:pt idx="56">
                  <c:v>917.2</c:v>
                </c:pt>
                <c:pt idx="57">
                  <c:v>939.4</c:v>
                </c:pt>
                <c:pt idx="58">
                  <c:v>939.4</c:v>
                </c:pt>
                <c:pt idx="59">
                  <c:v>963.7</c:v>
                </c:pt>
                <c:pt idx="60">
                  <c:v>987.6</c:v>
                </c:pt>
                <c:pt idx="61">
                  <c:v>1009.2</c:v>
                </c:pt>
                <c:pt idx="62">
                  <c:v>1035.8</c:v>
                </c:pt>
                <c:pt idx="63">
                  <c:v>1060.3</c:v>
                </c:pt>
                <c:pt idx="64">
                  <c:v>1079.9000000000001</c:v>
                </c:pt>
                <c:pt idx="65">
                  <c:v>1107.4000000000001</c:v>
                </c:pt>
                <c:pt idx="66">
                  <c:v>1130.5999999999999</c:v>
                </c:pt>
                <c:pt idx="67">
                  <c:v>1153.7</c:v>
                </c:pt>
                <c:pt idx="68">
                  <c:v>1153.7</c:v>
                </c:pt>
                <c:pt idx="69">
                  <c:v>1175.9000000000001</c:v>
                </c:pt>
                <c:pt idx="70">
                  <c:v>1199.5</c:v>
                </c:pt>
                <c:pt idx="71">
                  <c:v>1224.5999999999999</c:v>
                </c:pt>
                <c:pt idx="72">
                  <c:v>1251.8</c:v>
                </c:pt>
                <c:pt idx="73">
                  <c:v>1275.3</c:v>
                </c:pt>
                <c:pt idx="74">
                  <c:v>1301.5</c:v>
                </c:pt>
                <c:pt idx="75">
                  <c:v>1321.7</c:v>
                </c:pt>
                <c:pt idx="76">
                  <c:v>1321.7</c:v>
                </c:pt>
                <c:pt idx="77">
                  <c:v>1345.7</c:v>
                </c:pt>
                <c:pt idx="78">
                  <c:v>1371.4</c:v>
                </c:pt>
                <c:pt idx="79">
                  <c:v>1393.9</c:v>
                </c:pt>
                <c:pt idx="80">
                  <c:v>1418</c:v>
                </c:pt>
                <c:pt idx="81">
                  <c:v>1443.6</c:v>
                </c:pt>
                <c:pt idx="82">
                  <c:v>1467.4</c:v>
                </c:pt>
                <c:pt idx="83">
                  <c:v>1490.2</c:v>
                </c:pt>
                <c:pt idx="84">
                  <c:v>1515.9</c:v>
                </c:pt>
                <c:pt idx="85">
                  <c:v>1515.9</c:v>
                </c:pt>
                <c:pt idx="86">
                  <c:v>1540.5</c:v>
                </c:pt>
                <c:pt idx="87">
                  <c:v>1563.4</c:v>
                </c:pt>
                <c:pt idx="88">
                  <c:v>1584.6</c:v>
                </c:pt>
                <c:pt idx="89">
                  <c:v>1611.6</c:v>
                </c:pt>
                <c:pt idx="90">
                  <c:v>1635.4</c:v>
                </c:pt>
                <c:pt idx="91">
                  <c:v>1660.5</c:v>
                </c:pt>
                <c:pt idx="92">
                  <c:v>1680.6</c:v>
                </c:pt>
                <c:pt idx="93">
                  <c:v>1680.6</c:v>
                </c:pt>
                <c:pt idx="94">
                  <c:v>1709.1</c:v>
                </c:pt>
                <c:pt idx="95">
                  <c:v>1727</c:v>
                </c:pt>
                <c:pt idx="96">
                  <c:v>1752.1</c:v>
                </c:pt>
                <c:pt idx="97">
                  <c:v>1777.4</c:v>
                </c:pt>
                <c:pt idx="98">
                  <c:v>1801.4</c:v>
                </c:pt>
                <c:pt idx="99">
                  <c:v>1825.7</c:v>
                </c:pt>
                <c:pt idx="100">
                  <c:v>1848.1</c:v>
                </c:pt>
                <c:pt idx="101">
                  <c:v>1848.1</c:v>
                </c:pt>
                <c:pt idx="102">
                  <c:v>1874.1</c:v>
                </c:pt>
                <c:pt idx="103">
                  <c:v>1898.5</c:v>
                </c:pt>
                <c:pt idx="104">
                  <c:v>1918.8</c:v>
                </c:pt>
                <c:pt idx="105">
                  <c:v>1945.9</c:v>
                </c:pt>
                <c:pt idx="106">
                  <c:v>1971.8</c:v>
                </c:pt>
                <c:pt idx="107">
                  <c:v>1997</c:v>
                </c:pt>
                <c:pt idx="108">
                  <c:v>2019.2</c:v>
                </c:pt>
                <c:pt idx="109">
                  <c:v>2043.1</c:v>
                </c:pt>
                <c:pt idx="110">
                  <c:v>2043.1</c:v>
                </c:pt>
                <c:pt idx="111">
                  <c:v>2070.3000000000002</c:v>
                </c:pt>
                <c:pt idx="112">
                  <c:v>2092.3000000000002</c:v>
                </c:pt>
                <c:pt idx="113">
                  <c:v>2114.9</c:v>
                </c:pt>
                <c:pt idx="114">
                  <c:v>2139</c:v>
                </c:pt>
                <c:pt idx="115">
                  <c:v>2161.6</c:v>
                </c:pt>
                <c:pt idx="116">
                  <c:v>2186.9</c:v>
                </c:pt>
                <c:pt idx="117">
                  <c:v>2186.9</c:v>
                </c:pt>
                <c:pt idx="118">
                  <c:v>2209.9</c:v>
                </c:pt>
                <c:pt idx="119">
                  <c:v>2236</c:v>
                </c:pt>
                <c:pt idx="120">
                  <c:v>2259.3000000000002</c:v>
                </c:pt>
                <c:pt idx="121">
                  <c:v>2282.5</c:v>
                </c:pt>
                <c:pt idx="122">
                  <c:v>2306.6</c:v>
                </c:pt>
                <c:pt idx="123">
                  <c:v>2328.1999999999998</c:v>
                </c:pt>
                <c:pt idx="124">
                  <c:v>2328.1999999999998</c:v>
                </c:pt>
                <c:pt idx="125">
                  <c:v>2354.1</c:v>
                </c:pt>
                <c:pt idx="126">
                  <c:v>2379.6999999999998</c:v>
                </c:pt>
                <c:pt idx="127">
                  <c:v>2399.9</c:v>
                </c:pt>
                <c:pt idx="128">
                  <c:v>2423.9</c:v>
                </c:pt>
                <c:pt idx="129">
                  <c:v>2449.6</c:v>
                </c:pt>
                <c:pt idx="130">
                  <c:v>2449.3000000000002</c:v>
                </c:pt>
                <c:pt idx="131">
                  <c:v>2474.1999999999998</c:v>
                </c:pt>
                <c:pt idx="132">
                  <c:v>2496.9</c:v>
                </c:pt>
                <c:pt idx="133">
                  <c:v>2521.6</c:v>
                </c:pt>
                <c:pt idx="134">
                  <c:v>2546.9</c:v>
                </c:pt>
                <c:pt idx="135">
                  <c:v>2566.5</c:v>
                </c:pt>
                <c:pt idx="136">
                  <c:v>2595.4</c:v>
                </c:pt>
                <c:pt idx="137">
                  <c:v>2619.1999999999998</c:v>
                </c:pt>
                <c:pt idx="138">
                  <c:v>2619.1999999999998</c:v>
                </c:pt>
                <c:pt idx="139">
                  <c:v>2641.7</c:v>
                </c:pt>
                <c:pt idx="140">
                  <c:v>2665.7</c:v>
                </c:pt>
                <c:pt idx="141">
                  <c:v>2690.6</c:v>
                </c:pt>
                <c:pt idx="142">
                  <c:v>2713.5</c:v>
                </c:pt>
                <c:pt idx="143">
                  <c:v>2740.1</c:v>
                </c:pt>
                <c:pt idx="144">
                  <c:v>2761.6</c:v>
                </c:pt>
                <c:pt idx="145">
                  <c:v>2761.6</c:v>
                </c:pt>
                <c:pt idx="146">
                  <c:v>2786.5</c:v>
                </c:pt>
                <c:pt idx="147">
                  <c:v>2812.4</c:v>
                </c:pt>
                <c:pt idx="148">
                  <c:v>2833.7</c:v>
                </c:pt>
                <c:pt idx="149">
                  <c:v>2855.6</c:v>
                </c:pt>
                <c:pt idx="150">
                  <c:v>2882.5</c:v>
                </c:pt>
                <c:pt idx="151">
                  <c:v>2905.7999999999997</c:v>
                </c:pt>
                <c:pt idx="152">
                  <c:v>2905.7999999999997</c:v>
                </c:pt>
                <c:pt idx="153">
                  <c:v>2931.2</c:v>
                </c:pt>
                <c:pt idx="154">
                  <c:v>2956.6</c:v>
                </c:pt>
                <c:pt idx="155">
                  <c:v>2979.8999999999996</c:v>
                </c:pt>
                <c:pt idx="156">
                  <c:v>3004.1</c:v>
                </c:pt>
                <c:pt idx="157">
                  <c:v>3023.7</c:v>
                </c:pt>
                <c:pt idx="158">
                  <c:v>3052</c:v>
                </c:pt>
                <c:pt idx="159">
                  <c:v>3052</c:v>
                </c:pt>
                <c:pt idx="160">
                  <c:v>3073.3999999999996</c:v>
                </c:pt>
                <c:pt idx="161">
                  <c:v>3099.8999999999996</c:v>
                </c:pt>
                <c:pt idx="162">
                  <c:v>3123.1</c:v>
                </c:pt>
                <c:pt idx="163">
                  <c:v>3146.2999999999997</c:v>
                </c:pt>
                <c:pt idx="164">
                  <c:v>3170.7999999999997</c:v>
                </c:pt>
                <c:pt idx="165">
                  <c:v>3195.8999999999996</c:v>
                </c:pt>
                <c:pt idx="166">
                  <c:v>3195.8999999999996</c:v>
                </c:pt>
                <c:pt idx="167">
                  <c:v>3215.7</c:v>
                </c:pt>
                <c:pt idx="168">
                  <c:v>3243.7</c:v>
                </c:pt>
                <c:pt idx="169">
                  <c:v>3267.8999999999996</c:v>
                </c:pt>
                <c:pt idx="170">
                  <c:v>3290.8999999999996</c:v>
                </c:pt>
                <c:pt idx="171">
                  <c:v>3316.5</c:v>
                </c:pt>
                <c:pt idx="172">
                  <c:v>3339.2999999999997</c:v>
                </c:pt>
                <c:pt idx="173">
                  <c:v>3339.2999999999997</c:v>
                </c:pt>
                <c:pt idx="174">
                  <c:v>3363.1</c:v>
                </c:pt>
                <c:pt idx="175">
                  <c:v>3386.6000000000004</c:v>
                </c:pt>
                <c:pt idx="176">
                  <c:v>3411.9</c:v>
                </c:pt>
                <c:pt idx="177">
                  <c:v>3434.6000000000004</c:v>
                </c:pt>
                <c:pt idx="178">
                  <c:v>3459.4</c:v>
                </c:pt>
                <c:pt idx="179">
                  <c:v>3459.4</c:v>
                </c:pt>
                <c:pt idx="180">
                  <c:v>3484</c:v>
                </c:pt>
                <c:pt idx="181">
                  <c:v>3507.2</c:v>
                </c:pt>
                <c:pt idx="182">
                  <c:v>3530.6000000000004</c:v>
                </c:pt>
                <c:pt idx="183">
                  <c:v>3553.8</c:v>
                </c:pt>
                <c:pt idx="184">
                  <c:v>3578.5</c:v>
                </c:pt>
                <c:pt idx="185">
                  <c:v>3578.5</c:v>
                </c:pt>
                <c:pt idx="186">
                  <c:v>3600.6000000000004</c:v>
                </c:pt>
                <c:pt idx="187">
                  <c:v>3625.3</c:v>
                </c:pt>
                <c:pt idx="188">
                  <c:v>3625.3</c:v>
                </c:pt>
                <c:pt idx="189">
                  <c:v>3648.7</c:v>
                </c:pt>
                <c:pt idx="190">
                  <c:v>3652.7</c:v>
                </c:pt>
                <c:pt idx="191">
                  <c:v>3652.7</c:v>
                </c:pt>
                <c:pt idx="192">
                  <c:v>3672.9</c:v>
                </c:pt>
                <c:pt idx="193">
                  <c:v>3674.9</c:v>
                </c:pt>
              </c:numCache>
            </c:numRef>
          </c:xVal>
          <c:yVal>
            <c:numRef>
              <c:f>Data!$J$9:$J$5000</c:f>
              <c:numCache>
                <c:formatCode>0.000</c:formatCode>
                <c:ptCount val="4992"/>
                <c:pt idx="0">
                  <c:v>0</c:v>
                </c:pt>
                <c:pt idx="1">
                  <c:v>4.5522836538461463E-3</c:v>
                </c:pt>
                <c:pt idx="2">
                  <c:v>5.5639022435897325E-3</c:v>
                </c:pt>
                <c:pt idx="3">
                  <c:v>7.0813301282051213E-3</c:v>
                </c:pt>
                <c:pt idx="4">
                  <c:v>8.59875801282051E-3</c:v>
                </c:pt>
                <c:pt idx="5">
                  <c:v>1.4668469551282046E-2</c:v>
                </c:pt>
                <c:pt idx="6">
                  <c:v>1.8209134615384606E-2</c:v>
                </c:pt>
                <c:pt idx="7">
                  <c:v>2.2761418269230772E-2</c:v>
                </c:pt>
                <c:pt idx="8">
                  <c:v>2.427884615384614E-2</c:v>
                </c:pt>
                <c:pt idx="9">
                  <c:v>2.9336939102564089E-2</c:v>
                </c:pt>
                <c:pt idx="10">
                  <c:v>3.3383413461538454E-2</c:v>
                </c:pt>
                <c:pt idx="11">
                  <c:v>4.0464743589743592E-2</c:v>
                </c:pt>
                <c:pt idx="12">
                  <c:v>4.6534455128205129E-2</c:v>
                </c:pt>
                <c:pt idx="13">
                  <c:v>5.3109975961538464E-2</c:v>
                </c:pt>
                <c:pt idx="14">
                  <c:v>7.4353966346153821E-2</c:v>
                </c:pt>
                <c:pt idx="15">
                  <c:v>0.11886518429487179</c:v>
                </c:pt>
                <c:pt idx="16">
                  <c:v>0.19473657852564102</c:v>
                </c:pt>
                <c:pt idx="17">
                  <c:v>0.26504407051282053</c:v>
                </c:pt>
                <c:pt idx="18">
                  <c:v>0.31613080929487181</c:v>
                </c:pt>
                <c:pt idx="19">
                  <c:v>0.36114783653846161</c:v>
                </c:pt>
                <c:pt idx="20">
                  <c:v>0.36114783653846161</c:v>
                </c:pt>
                <c:pt idx="21">
                  <c:v>0.41982171474358981</c:v>
                </c:pt>
                <c:pt idx="22">
                  <c:v>0.46079226762820519</c:v>
                </c:pt>
                <c:pt idx="23">
                  <c:v>0.50125701121794874</c:v>
                </c:pt>
                <c:pt idx="24">
                  <c:v>0.54677984775641031</c:v>
                </c:pt>
                <c:pt idx="25">
                  <c:v>0.58926782852564108</c:v>
                </c:pt>
                <c:pt idx="26">
                  <c:v>0.64086037660256412</c:v>
                </c:pt>
                <c:pt idx="27">
                  <c:v>0.64086037660256412</c:v>
                </c:pt>
                <c:pt idx="28">
                  <c:v>0.67677283653846154</c:v>
                </c:pt>
                <c:pt idx="29">
                  <c:v>0.72583633814102566</c:v>
                </c:pt>
                <c:pt idx="30">
                  <c:v>0.77186498397435899</c:v>
                </c:pt>
                <c:pt idx="31">
                  <c:v>0.81030649038461544</c:v>
                </c:pt>
                <c:pt idx="32">
                  <c:v>0.86088741987179496</c:v>
                </c:pt>
                <c:pt idx="33">
                  <c:v>0.90590444711538465</c:v>
                </c:pt>
                <c:pt idx="34">
                  <c:v>0.94839242788461542</c:v>
                </c:pt>
                <c:pt idx="35">
                  <c:v>0.99442107371794874</c:v>
                </c:pt>
                <c:pt idx="36">
                  <c:v>1.033368389423077</c:v>
                </c:pt>
                <c:pt idx="37">
                  <c:v>1.033368389423077</c:v>
                </c:pt>
                <c:pt idx="38">
                  <c:v>1.0778796073717949</c:v>
                </c:pt>
                <c:pt idx="39">
                  <c:v>1.1304837740384615</c:v>
                </c:pt>
                <c:pt idx="40">
                  <c:v>1.1744891826923076</c:v>
                </c:pt>
                <c:pt idx="41">
                  <c:v>1.2169771634615385</c:v>
                </c:pt>
                <c:pt idx="42">
                  <c:v>1.2523838141025641</c:v>
                </c:pt>
                <c:pt idx="43">
                  <c:v>1.3070112179487179</c:v>
                </c:pt>
                <c:pt idx="44">
                  <c:v>1.3439352964743589</c:v>
                </c:pt>
                <c:pt idx="45">
                  <c:v>1.3935046073717947</c:v>
                </c:pt>
                <c:pt idx="46">
                  <c:v>1.4380158253205126</c:v>
                </c:pt>
                <c:pt idx="47">
                  <c:v>1.4380158253205126</c:v>
                </c:pt>
                <c:pt idx="48">
                  <c:v>1.4891025641025639</c:v>
                </c:pt>
                <c:pt idx="49">
                  <c:v>1.5270382612179485</c:v>
                </c:pt>
                <c:pt idx="50">
                  <c:v>1.575090144230769</c:v>
                </c:pt>
                <c:pt idx="51">
                  <c:v>1.6216245993589742</c:v>
                </c:pt>
                <c:pt idx="52">
                  <c:v>1.6676532451923076</c:v>
                </c:pt>
                <c:pt idx="53">
                  <c:v>1.7076121794871795</c:v>
                </c:pt>
                <c:pt idx="54">
                  <c:v>1.7551582532051282</c:v>
                </c:pt>
                <c:pt idx="55">
                  <c:v>1.7951171875</c:v>
                </c:pt>
                <c:pt idx="56">
                  <c:v>1.8482271634615386</c:v>
                </c:pt>
                <c:pt idx="57">
                  <c:v>1.8886919070512822</c:v>
                </c:pt>
                <c:pt idx="58">
                  <c:v>1.8886919070512822</c:v>
                </c:pt>
                <c:pt idx="59">
                  <c:v>1.9347205528846154</c:v>
                </c:pt>
                <c:pt idx="60">
                  <c:v>1.9777143429487181</c:v>
                </c:pt>
                <c:pt idx="61">
                  <c:v>2.0181790865384617</c:v>
                </c:pt>
                <c:pt idx="62">
                  <c:v>2.0677483974358974</c:v>
                </c:pt>
                <c:pt idx="63">
                  <c:v>2.1142828525641026</c:v>
                </c:pt>
                <c:pt idx="64">
                  <c:v>2.1522185496794872</c:v>
                </c:pt>
                <c:pt idx="65">
                  <c:v>2.202293669871795</c:v>
                </c:pt>
                <c:pt idx="66">
                  <c:v>2.2432642227564106</c:v>
                </c:pt>
                <c:pt idx="67">
                  <c:v>2.2867638221153848</c:v>
                </c:pt>
                <c:pt idx="68">
                  <c:v>2.2867638221153848</c:v>
                </c:pt>
                <c:pt idx="69">
                  <c:v>2.3312750400641029</c:v>
                </c:pt>
                <c:pt idx="70">
                  <c:v>2.3783153044871796</c:v>
                </c:pt>
                <c:pt idx="71">
                  <c:v>2.4268729967948719</c:v>
                </c:pt>
                <c:pt idx="72">
                  <c:v>2.4779597355769232</c:v>
                </c:pt>
                <c:pt idx="73">
                  <c:v>2.5239883814102564</c:v>
                </c:pt>
                <c:pt idx="74">
                  <c:v>2.5740635016025641</c:v>
                </c:pt>
                <c:pt idx="75">
                  <c:v>2.6125050080128207</c:v>
                </c:pt>
                <c:pt idx="76">
                  <c:v>2.6125050080128207</c:v>
                </c:pt>
                <c:pt idx="77">
                  <c:v>2.661062700320513</c:v>
                </c:pt>
                <c:pt idx="78">
                  <c:v>2.7116436298076922</c:v>
                </c:pt>
                <c:pt idx="79">
                  <c:v>2.7576722756410255</c:v>
                </c:pt>
                <c:pt idx="80">
                  <c:v>2.8057241586538462</c:v>
                </c:pt>
                <c:pt idx="81">
                  <c:v>2.8573167067307694</c:v>
                </c:pt>
                <c:pt idx="82">
                  <c:v>2.9043569711538462</c:v>
                </c:pt>
                <c:pt idx="83">
                  <c:v>2.9529146634615384</c:v>
                </c:pt>
                <c:pt idx="84">
                  <c:v>3.0075420673076922</c:v>
                </c:pt>
                <c:pt idx="85">
                  <c:v>3.0075420673076922</c:v>
                </c:pt>
                <c:pt idx="86">
                  <c:v>3.0586288060897435</c:v>
                </c:pt>
                <c:pt idx="87">
                  <c:v>3.1066806891025642</c:v>
                </c:pt>
                <c:pt idx="88">
                  <c:v>3.153720953525641</c:v>
                </c:pt>
                <c:pt idx="89">
                  <c:v>3.2123948317307693</c:v>
                </c:pt>
                <c:pt idx="90">
                  <c:v>3.2624699519230771</c:v>
                </c:pt>
                <c:pt idx="91">
                  <c:v>3.3165915464743589</c:v>
                </c:pt>
                <c:pt idx="92">
                  <c:v>3.3605969551282051</c:v>
                </c:pt>
                <c:pt idx="93">
                  <c:v>3.3605969551282051</c:v>
                </c:pt>
                <c:pt idx="94">
                  <c:v>3.4283754006410256</c:v>
                </c:pt>
                <c:pt idx="95">
                  <c:v>3.4652994791666667</c:v>
                </c:pt>
                <c:pt idx="96">
                  <c:v>3.5209385016025641</c:v>
                </c:pt>
                <c:pt idx="97">
                  <c:v>3.5770833333333334</c:v>
                </c:pt>
                <c:pt idx="98">
                  <c:v>3.6291816907051282</c:v>
                </c:pt>
                <c:pt idx="99">
                  <c:v>3.6827974759615385</c:v>
                </c:pt>
                <c:pt idx="100">
                  <c:v>3.7313551682692307</c:v>
                </c:pt>
                <c:pt idx="101">
                  <c:v>3.7313551682692307</c:v>
                </c:pt>
                <c:pt idx="102">
                  <c:v>3.7864883814102566</c:v>
                </c:pt>
                <c:pt idx="103">
                  <c:v>3.8411157852564104</c:v>
                </c:pt>
                <c:pt idx="104">
                  <c:v>3.8866386217948721</c:v>
                </c:pt>
                <c:pt idx="105">
                  <c:v>3.9528996394230771</c:v>
                </c:pt>
                <c:pt idx="106">
                  <c:v>4.0070212339743589</c:v>
                </c:pt>
                <c:pt idx="107">
                  <c:v>4.0672125400641024</c:v>
                </c:pt>
                <c:pt idx="108">
                  <c:v>4.1203225160256407</c:v>
                </c:pt>
                <c:pt idx="109">
                  <c:v>4.1769731570512816</c:v>
                </c:pt>
                <c:pt idx="110">
                  <c:v>4.1769731570512816</c:v>
                </c:pt>
                <c:pt idx="111">
                  <c:v>4.2422225560897431</c:v>
                </c:pt>
                <c:pt idx="112">
                  <c:v>4.2968499599358969</c:v>
                </c:pt>
                <c:pt idx="113">
                  <c:v>4.3560296474358973</c:v>
                </c:pt>
                <c:pt idx="114">
                  <c:v>4.4167267628205122</c:v>
                </c:pt>
                <c:pt idx="115">
                  <c:v>4.4743890224358971</c:v>
                </c:pt>
                <c:pt idx="116">
                  <c:v>4.5406500400641026</c:v>
                </c:pt>
                <c:pt idx="117">
                  <c:v>4.5406500400641026</c:v>
                </c:pt>
                <c:pt idx="118">
                  <c:v>4.5937600160256409</c:v>
                </c:pt>
                <c:pt idx="119">
                  <c:v>4.6554687499999998</c:v>
                </c:pt>
                <c:pt idx="120">
                  <c:v>4.7131310096153847</c:v>
                </c:pt>
                <c:pt idx="121">
                  <c:v>4.769275841346154</c:v>
                </c:pt>
                <c:pt idx="122">
                  <c:v>4.8249148637820518</c:v>
                </c:pt>
                <c:pt idx="123">
                  <c:v>4.8780248397435901</c:v>
                </c:pt>
                <c:pt idx="124">
                  <c:v>4.8780248397435901</c:v>
                </c:pt>
                <c:pt idx="125">
                  <c:v>4.9417568108974361</c:v>
                </c:pt>
                <c:pt idx="126">
                  <c:v>5.0065004006410261</c:v>
                </c:pt>
                <c:pt idx="127">
                  <c:v>5.0575871394230774</c:v>
                </c:pt>
                <c:pt idx="128">
                  <c:v>5.1187900641025648</c:v>
                </c:pt>
                <c:pt idx="129">
                  <c:v>5.1850510817307702</c:v>
                </c:pt>
                <c:pt idx="130">
                  <c:v>5.1850510817307702</c:v>
                </c:pt>
                <c:pt idx="131">
                  <c:v>5.2487830528846162</c:v>
                </c:pt>
                <c:pt idx="132">
                  <c:v>5.3074569310897441</c:v>
                </c:pt>
                <c:pt idx="133">
                  <c:v>5.3696714743589746</c:v>
                </c:pt>
                <c:pt idx="134">
                  <c:v>5.4334034455128206</c:v>
                </c:pt>
                <c:pt idx="135">
                  <c:v>5.4814553285256409</c:v>
                </c:pt>
                <c:pt idx="136">
                  <c:v>5.5517628205128204</c:v>
                </c:pt>
                <c:pt idx="137">
                  <c:v>5.6129657451923078</c:v>
                </c:pt>
                <c:pt idx="138">
                  <c:v>5.6129657451923078</c:v>
                </c:pt>
                <c:pt idx="139">
                  <c:v>5.6706280048076927</c:v>
                </c:pt>
                <c:pt idx="140">
                  <c:v>5.7313251201923077</c:v>
                </c:pt>
                <c:pt idx="141">
                  <c:v>5.7955629006410252</c:v>
                </c:pt>
                <c:pt idx="142">
                  <c:v>5.8547425881410255</c:v>
                </c:pt>
                <c:pt idx="143">
                  <c:v>5.9230268429487181</c:v>
                </c:pt>
                <c:pt idx="144">
                  <c:v>5.9776542467948719</c:v>
                </c:pt>
                <c:pt idx="145">
                  <c:v>5.9776542467948719</c:v>
                </c:pt>
                <c:pt idx="146">
                  <c:v>6.0418920272435894</c:v>
                </c:pt>
                <c:pt idx="147">
                  <c:v>6.1081530448717949</c:v>
                </c:pt>
                <c:pt idx="148">
                  <c:v>6.1693559695512823</c:v>
                </c:pt>
                <c:pt idx="149">
                  <c:v>6.2214543269230775</c:v>
                </c:pt>
                <c:pt idx="150">
                  <c:v>6.2927734375000011</c:v>
                </c:pt>
                <c:pt idx="151">
                  <c:v>6.35448217147436</c:v>
                </c:pt>
                <c:pt idx="152">
                  <c:v>6.35448217147436</c:v>
                </c:pt>
                <c:pt idx="153">
                  <c:v>6.4222606169871801</c:v>
                </c:pt>
                <c:pt idx="154">
                  <c:v>6.4905448717948726</c:v>
                </c:pt>
                <c:pt idx="155">
                  <c:v>6.5527594150641031</c:v>
                </c:pt>
                <c:pt idx="156">
                  <c:v>6.6205378605769232</c:v>
                </c:pt>
                <c:pt idx="157">
                  <c:v>6.674153645833333</c:v>
                </c:pt>
                <c:pt idx="158">
                  <c:v>6.8021233974358974</c:v>
                </c:pt>
                <c:pt idx="159">
                  <c:v>6.8021233974358974</c:v>
                </c:pt>
                <c:pt idx="160">
                  <c:v>6.8618088942307693</c:v>
                </c:pt>
                <c:pt idx="161">
                  <c:v>6.9341396233974359</c:v>
                </c:pt>
                <c:pt idx="162">
                  <c:v>6.9983774038461535</c:v>
                </c:pt>
                <c:pt idx="163">
                  <c:v>7.0631209935897434</c:v>
                </c:pt>
                <c:pt idx="164">
                  <c:v>7.132416866987179</c:v>
                </c:pt>
                <c:pt idx="165">
                  <c:v>7.2057592147435896</c:v>
                </c:pt>
                <c:pt idx="166">
                  <c:v>7.2057592147435896</c:v>
                </c:pt>
                <c:pt idx="167">
                  <c:v>7.26493890224359</c:v>
                </c:pt>
                <c:pt idx="168">
                  <c:v>7.3468800080128212</c:v>
                </c:pt>
                <c:pt idx="169">
                  <c:v>7.4181991185897438</c:v>
                </c:pt>
                <c:pt idx="170">
                  <c:v>7.4844601362179493</c:v>
                </c:pt>
                <c:pt idx="171">
                  <c:v>7.5588141025641029</c:v>
                </c:pt>
                <c:pt idx="172">
                  <c:v>7.6240635016025644</c:v>
                </c:pt>
                <c:pt idx="173">
                  <c:v>7.6240635016025644</c:v>
                </c:pt>
                <c:pt idx="174">
                  <c:v>7.6979116586538465</c:v>
                </c:pt>
                <c:pt idx="175">
                  <c:v>7.7732772435897441</c:v>
                </c:pt>
                <c:pt idx="176">
                  <c:v>7.8582532051282055</c:v>
                </c:pt>
                <c:pt idx="177">
                  <c:v>7.9310897435897436</c:v>
                </c:pt>
                <c:pt idx="178">
                  <c:v>8.0079727564102559</c:v>
                </c:pt>
                <c:pt idx="179">
                  <c:v>8.0079727564102559</c:v>
                </c:pt>
                <c:pt idx="180">
                  <c:v>8.0873848157051285</c:v>
                </c:pt>
                <c:pt idx="181">
                  <c:v>8.1647736378205131</c:v>
                </c:pt>
                <c:pt idx="182">
                  <c:v>8.2457031250000004</c:v>
                </c:pt>
                <c:pt idx="183">
                  <c:v>8.3276442307692307</c:v>
                </c:pt>
                <c:pt idx="184">
                  <c:v>8.4171724759615376</c:v>
                </c:pt>
                <c:pt idx="185">
                  <c:v>8.4171724759615376</c:v>
                </c:pt>
                <c:pt idx="186">
                  <c:v>8.4981019631410248</c:v>
                </c:pt>
                <c:pt idx="187">
                  <c:v>8.607862580128204</c:v>
                </c:pt>
                <c:pt idx="188">
                  <c:v>8.607862580128204</c:v>
                </c:pt>
                <c:pt idx="189">
                  <c:v>8.6984024439102559</c:v>
                </c:pt>
                <c:pt idx="190">
                  <c:v>8.714588341346154</c:v>
                </c:pt>
                <c:pt idx="191">
                  <c:v>8.714588341346154</c:v>
                </c:pt>
                <c:pt idx="192">
                  <c:v>8.9143830128205135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0C-4B94-B8E5-7F3C92A04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6930888"/>
        <c:axId val="756932856"/>
      </c:scatterChart>
      <c:valAx>
        <c:axId val="756930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US"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Test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US" sz="1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932856"/>
        <c:crosses val="autoZero"/>
        <c:crossBetween val="midCat"/>
      </c:valAx>
      <c:valAx>
        <c:axId val="7569328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chemeClr val="tx1"/>
                    </a:solidFill>
                  </a:rPr>
                  <a:t>Strain (%)</a:t>
                </a:r>
              </a:p>
            </c:rich>
          </c:tx>
          <c:layout>
            <c:manualLayout>
              <c:xMode val="edge"/>
              <c:yMode val="edge"/>
              <c:x val="1.7731609872042035E-2"/>
              <c:y val="0.404102661039756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930888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5314349134190219"/>
          <c:y val="0.11224702651588381"/>
          <c:w val="0.15023074529119326"/>
          <c:h val="0.146524813283607"/>
        </c:manualLayout>
      </c:layout>
      <c:overlay val="1"/>
      <c:spPr>
        <a:solidFill>
          <a:schemeClr val="bg1"/>
        </a:solidFill>
        <a:ln w="190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Summary!$C$4</c:f>
          <c:strCache>
            <c:ptCount val="1"/>
            <c:pt idx="0">
              <c:v>G1813-316-1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69345130635657"/>
          <c:y val="0.16607261425544398"/>
          <c:w val="0.79114299953762091"/>
          <c:h val="0.78146604211208659"/>
        </c:manualLayout>
      </c:layout>
      <c:scatterChart>
        <c:scatterStyle val="lineMarker"/>
        <c:varyColors val="0"/>
        <c:ser>
          <c:idx val="2"/>
          <c:order val="0"/>
          <c:tx>
            <c:v>Average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Data!$G$9:$G$5000</c:f>
              <c:numCache>
                <c:formatCode>#,##0.0</c:formatCode>
                <c:ptCount val="499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0.5</c:v>
                </c:pt>
                <c:pt idx="5">
                  <c:v>1</c:v>
                </c:pt>
                <c:pt idx="6">
                  <c:v>1.3</c:v>
                </c:pt>
                <c:pt idx="7">
                  <c:v>1.7</c:v>
                </c:pt>
                <c:pt idx="8">
                  <c:v>2</c:v>
                </c:pt>
                <c:pt idx="9">
                  <c:v>2.5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6.1</c:v>
                </c:pt>
                <c:pt idx="14">
                  <c:v>10.3</c:v>
                </c:pt>
                <c:pt idx="15">
                  <c:v>22.3</c:v>
                </c:pt>
                <c:pt idx="16">
                  <c:v>46.5</c:v>
                </c:pt>
                <c:pt idx="17">
                  <c:v>75.599999999999994</c:v>
                </c:pt>
                <c:pt idx="18">
                  <c:v>98.3</c:v>
                </c:pt>
                <c:pt idx="19">
                  <c:v>118.8</c:v>
                </c:pt>
                <c:pt idx="20">
                  <c:v>118.8</c:v>
                </c:pt>
                <c:pt idx="21">
                  <c:v>148.30000000000001</c:v>
                </c:pt>
                <c:pt idx="22">
                  <c:v>169.5</c:v>
                </c:pt>
                <c:pt idx="23">
                  <c:v>190.9</c:v>
                </c:pt>
                <c:pt idx="24">
                  <c:v>215.1</c:v>
                </c:pt>
                <c:pt idx="25">
                  <c:v>238.2</c:v>
                </c:pt>
                <c:pt idx="26">
                  <c:v>265.89999999999998</c:v>
                </c:pt>
                <c:pt idx="27">
                  <c:v>265.89999999999998</c:v>
                </c:pt>
                <c:pt idx="28">
                  <c:v>285.60000000000002</c:v>
                </c:pt>
                <c:pt idx="29">
                  <c:v>311.3</c:v>
                </c:pt>
                <c:pt idx="30">
                  <c:v>336.8</c:v>
                </c:pt>
                <c:pt idx="31">
                  <c:v>358.1</c:v>
                </c:pt>
                <c:pt idx="32">
                  <c:v>385.1</c:v>
                </c:pt>
                <c:pt idx="33">
                  <c:v>410.1</c:v>
                </c:pt>
                <c:pt idx="34">
                  <c:v>433.1</c:v>
                </c:pt>
                <c:pt idx="35">
                  <c:v>459</c:v>
                </c:pt>
                <c:pt idx="36">
                  <c:v>481.1</c:v>
                </c:pt>
                <c:pt idx="37">
                  <c:v>481.1</c:v>
                </c:pt>
                <c:pt idx="38">
                  <c:v>505.9</c:v>
                </c:pt>
                <c:pt idx="39">
                  <c:v>533.1</c:v>
                </c:pt>
                <c:pt idx="40">
                  <c:v>557.20000000000005</c:v>
                </c:pt>
                <c:pt idx="41">
                  <c:v>578.79999999999995</c:v>
                </c:pt>
                <c:pt idx="42">
                  <c:v>599.4</c:v>
                </c:pt>
                <c:pt idx="43">
                  <c:v>628.29999999999995</c:v>
                </c:pt>
                <c:pt idx="44">
                  <c:v>647.70000000000005</c:v>
                </c:pt>
                <c:pt idx="45">
                  <c:v>674.5</c:v>
                </c:pt>
                <c:pt idx="46">
                  <c:v>696.8</c:v>
                </c:pt>
                <c:pt idx="47">
                  <c:v>696.8</c:v>
                </c:pt>
                <c:pt idx="48">
                  <c:v>723.9</c:v>
                </c:pt>
                <c:pt idx="49">
                  <c:v>743.7</c:v>
                </c:pt>
                <c:pt idx="50">
                  <c:v>770.3</c:v>
                </c:pt>
                <c:pt idx="51">
                  <c:v>795.1</c:v>
                </c:pt>
                <c:pt idx="52">
                  <c:v>819.8</c:v>
                </c:pt>
                <c:pt idx="53">
                  <c:v>840.9</c:v>
                </c:pt>
                <c:pt idx="54">
                  <c:v>866.9</c:v>
                </c:pt>
                <c:pt idx="55">
                  <c:v>888.9</c:v>
                </c:pt>
                <c:pt idx="56">
                  <c:v>917.2</c:v>
                </c:pt>
                <c:pt idx="57">
                  <c:v>939.4</c:v>
                </c:pt>
                <c:pt idx="58">
                  <c:v>939.4</c:v>
                </c:pt>
                <c:pt idx="59">
                  <c:v>963.7</c:v>
                </c:pt>
                <c:pt idx="60">
                  <c:v>987.6</c:v>
                </c:pt>
                <c:pt idx="61">
                  <c:v>1009.2</c:v>
                </c:pt>
                <c:pt idx="62">
                  <c:v>1035.8</c:v>
                </c:pt>
                <c:pt idx="63">
                  <c:v>1060.3</c:v>
                </c:pt>
                <c:pt idx="64">
                  <c:v>1079.9000000000001</c:v>
                </c:pt>
                <c:pt idx="65">
                  <c:v>1107.4000000000001</c:v>
                </c:pt>
                <c:pt idx="66">
                  <c:v>1130.5999999999999</c:v>
                </c:pt>
                <c:pt idx="67">
                  <c:v>1153.7</c:v>
                </c:pt>
                <c:pt idx="68">
                  <c:v>1153.7</c:v>
                </c:pt>
                <c:pt idx="69">
                  <c:v>1175.9000000000001</c:v>
                </c:pt>
                <c:pt idx="70">
                  <c:v>1199.5</c:v>
                </c:pt>
                <c:pt idx="71">
                  <c:v>1224.5999999999999</c:v>
                </c:pt>
                <c:pt idx="72">
                  <c:v>1251.8</c:v>
                </c:pt>
                <c:pt idx="73">
                  <c:v>1275.3</c:v>
                </c:pt>
                <c:pt idx="74">
                  <c:v>1301.5</c:v>
                </c:pt>
                <c:pt idx="75">
                  <c:v>1321.7</c:v>
                </c:pt>
                <c:pt idx="76">
                  <c:v>1321.7</c:v>
                </c:pt>
                <c:pt idx="77">
                  <c:v>1345.7</c:v>
                </c:pt>
                <c:pt idx="78">
                  <c:v>1371.4</c:v>
                </c:pt>
                <c:pt idx="79">
                  <c:v>1393.9</c:v>
                </c:pt>
                <c:pt idx="80">
                  <c:v>1418</c:v>
                </c:pt>
                <c:pt idx="81">
                  <c:v>1443.6</c:v>
                </c:pt>
                <c:pt idx="82">
                  <c:v>1467.4</c:v>
                </c:pt>
                <c:pt idx="83">
                  <c:v>1490.2</c:v>
                </c:pt>
                <c:pt idx="84">
                  <c:v>1515.9</c:v>
                </c:pt>
                <c:pt idx="85">
                  <c:v>1515.9</c:v>
                </c:pt>
                <c:pt idx="86">
                  <c:v>1540.5</c:v>
                </c:pt>
                <c:pt idx="87">
                  <c:v>1563.4</c:v>
                </c:pt>
                <c:pt idx="88">
                  <c:v>1584.6</c:v>
                </c:pt>
                <c:pt idx="89">
                  <c:v>1611.6</c:v>
                </c:pt>
                <c:pt idx="90">
                  <c:v>1635.4</c:v>
                </c:pt>
                <c:pt idx="91">
                  <c:v>1660.5</c:v>
                </c:pt>
                <c:pt idx="92">
                  <c:v>1680.6</c:v>
                </c:pt>
                <c:pt idx="93">
                  <c:v>1680.6</c:v>
                </c:pt>
                <c:pt idx="94">
                  <c:v>1709.1</c:v>
                </c:pt>
                <c:pt idx="95">
                  <c:v>1727</c:v>
                </c:pt>
                <c:pt idx="96">
                  <c:v>1752.1</c:v>
                </c:pt>
                <c:pt idx="97">
                  <c:v>1777.4</c:v>
                </c:pt>
                <c:pt idx="98">
                  <c:v>1801.4</c:v>
                </c:pt>
                <c:pt idx="99">
                  <c:v>1825.7</c:v>
                </c:pt>
                <c:pt idx="100">
                  <c:v>1848.1</c:v>
                </c:pt>
                <c:pt idx="101">
                  <c:v>1848.1</c:v>
                </c:pt>
                <c:pt idx="102">
                  <c:v>1874.1</c:v>
                </c:pt>
                <c:pt idx="103">
                  <c:v>1898.5</c:v>
                </c:pt>
                <c:pt idx="104">
                  <c:v>1918.8</c:v>
                </c:pt>
                <c:pt idx="105">
                  <c:v>1945.9</c:v>
                </c:pt>
                <c:pt idx="106">
                  <c:v>1971.8</c:v>
                </c:pt>
                <c:pt idx="107">
                  <c:v>1997</c:v>
                </c:pt>
                <c:pt idx="108">
                  <c:v>2019.2</c:v>
                </c:pt>
                <c:pt idx="109">
                  <c:v>2043.1</c:v>
                </c:pt>
                <c:pt idx="110">
                  <c:v>2043.1</c:v>
                </c:pt>
                <c:pt idx="111">
                  <c:v>2070.3000000000002</c:v>
                </c:pt>
                <c:pt idx="112">
                  <c:v>2092.3000000000002</c:v>
                </c:pt>
                <c:pt idx="113">
                  <c:v>2114.9</c:v>
                </c:pt>
                <c:pt idx="114">
                  <c:v>2139</c:v>
                </c:pt>
                <c:pt idx="115">
                  <c:v>2161.6</c:v>
                </c:pt>
                <c:pt idx="116">
                  <c:v>2186.9</c:v>
                </c:pt>
                <c:pt idx="117">
                  <c:v>2186.9</c:v>
                </c:pt>
                <c:pt idx="118">
                  <c:v>2209.9</c:v>
                </c:pt>
                <c:pt idx="119">
                  <c:v>2236</c:v>
                </c:pt>
                <c:pt idx="120">
                  <c:v>2259.3000000000002</c:v>
                </c:pt>
                <c:pt idx="121">
                  <c:v>2282.5</c:v>
                </c:pt>
                <c:pt idx="122">
                  <c:v>2306.6</c:v>
                </c:pt>
                <c:pt idx="123">
                  <c:v>2328.1999999999998</c:v>
                </c:pt>
                <c:pt idx="124">
                  <c:v>2328.1999999999998</c:v>
                </c:pt>
                <c:pt idx="125">
                  <c:v>2354.1</c:v>
                </c:pt>
                <c:pt idx="126">
                  <c:v>2379.6999999999998</c:v>
                </c:pt>
                <c:pt idx="127">
                  <c:v>2399.9</c:v>
                </c:pt>
                <c:pt idx="128">
                  <c:v>2423.9</c:v>
                </c:pt>
                <c:pt idx="129">
                  <c:v>2449.6</c:v>
                </c:pt>
                <c:pt idx="130">
                  <c:v>2449.3000000000002</c:v>
                </c:pt>
                <c:pt idx="131">
                  <c:v>2474.1999999999998</c:v>
                </c:pt>
                <c:pt idx="132">
                  <c:v>2496.9</c:v>
                </c:pt>
                <c:pt idx="133">
                  <c:v>2521.6</c:v>
                </c:pt>
                <c:pt idx="134">
                  <c:v>2546.9</c:v>
                </c:pt>
                <c:pt idx="135">
                  <c:v>2566.5</c:v>
                </c:pt>
                <c:pt idx="136">
                  <c:v>2595.4</c:v>
                </c:pt>
                <c:pt idx="137">
                  <c:v>2619.1999999999998</c:v>
                </c:pt>
                <c:pt idx="138">
                  <c:v>2619.1999999999998</c:v>
                </c:pt>
                <c:pt idx="139">
                  <c:v>2641.7</c:v>
                </c:pt>
                <c:pt idx="140">
                  <c:v>2665.7</c:v>
                </c:pt>
                <c:pt idx="141">
                  <c:v>2690.6</c:v>
                </c:pt>
                <c:pt idx="142">
                  <c:v>2713.5</c:v>
                </c:pt>
                <c:pt idx="143">
                  <c:v>2740.1</c:v>
                </c:pt>
                <c:pt idx="144">
                  <c:v>2761.6</c:v>
                </c:pt>
                <c:pt idx="145">
                  <c:v>2761.6</c:v>
                </c:pt>
                <c:pt idx="146">
                  <c:v>2786.5</c:v>
                </c:pt>
                <c:pt idx="147">
                  <c:v>2812.4</c:v>
                </c:pt>
                <c:pt idx="148">
                  <c:v>2833.7</c:v>
                </c:pt>
                <c:pt idx="149">
                  <c:v>2855.6</c:v>
                </c:pt>
                <c:pt idx="150">
                  <c:v>2882.5</c:v>
                </c:pt>
                <c:pt idx="151">
                  <c:v>2905.7999999999997</c:v>
                </c:pt>
                <c:pt idx="152">
                  <c:v>2905.7999999999997</c:v>
                </c:pt>
                <c:pt idx="153">
                  <c:v>2931.2</c:v>
                </c:pt>
                <c:pt idx="154">
                  <c:v>2956.6</c:v>
                </c:pt>
                <c:pt idx="155">
                  <c:v>2979.8999999999996</c:v>
                </c:pt>
                <c:pt idx="156">
                  <c:v>3004.1</c:v>
                </c:pt>
                <c:pt idx="157">
                  <c:v>3023.7</c:v>
                </c:pt>
                <c:pt idx="158">
                  <c:v>3052</c:v>
                </c:pt>
                <c:pt idx="159">
                  <c:v>3052</c:v>
                </c:pt>
                <c:pt idx="160">
                  <c:v>3073.3999999999996</c:v>
                </c:pt>
                <c:pt idx="161">
                  <c:v>3099.8999999999996</c:v>
                </c:pt>
                <c:pt idx="162">
                  <c:v>3123.1</c:v>
                </c:pt>
                <c:pt idx="163">
                  <c:v>3146.2999999999997</c:v>
                </c:pt>
                <c:pt idx="164">
                  <c:v>3170.7999999999997</c:v>
                </c:pt>
                <c:pt idx="165">
                  <c:v>3195.8999999999996</c:v>
                </c:pt>
                <c:pt idx="166">
                  <c:v>3195.8999999999996</c:v>
                </c:pt>
                <c:pt idx="167">
                  <c:v>3215.7</c:v>
                </c:pt>
                <c:pt idx="168">
                  <c:v>3243.7</c:v>
                </c:pt>
                <c:pt idx="169">
                  <c:v>3267.8999999999996</c:v>
                </c:pt>
                <c:pt idx="170">
                  <c:v>3290.8999999999996</c:v>
                </c:pt>
                <c:pt idx="171">
                  <c:v>3316.5</c:v>
                </c:pt>
                <c:pt idx="172">
                  <c:v>3339.2999999999997</c:v>
                </c:pt>
                <c:pt idx="173">
                  <c:v>3339.2999999999997</c:v>
                </c:pt>
                <c:pt idx="174">
                  <c:v>3363.1</c:v>
                </c:pt>
                <c:pt idx="175">
                  <c:v>3386.6000000000004</c:v>
                </c:pt>
                <c:pt idx="176">
                  <c:v>3411.9</c:v>
                </c:pt>
                <c:pt idx="177">
                  <c:v>3434.6000000000004</c:v>
                </c:pt>
                <c:pt idx="178">
                  <c:v>3459.4</c:v>
                </c:pt>
                <c:pt idx="179">
                  <c:v>3459.4</c:v>
                </c:pt>
                <c:pt idx="180">
                  <c:v>3484</c:v>
                </c:pt>
                <c:pt idx="181">
                  <c:v>3507.2</c:v>
                </c:pt>
                <c:pt idx="182">
                  <c:v>3530.6000000000004</c:v>
                </c:pt>
                <c:pt idx="183">
                  <c:v>3553.8</c:v>
                </c:pt>
                <c:pt idx="184">
                  <c:v>3578.5</c:v>
                </c:pt>
                <c:pt idx="185">
                  <c:v>3578.5</c:v>
                </c:pt>
                <c:pt idx="186">
                  <c:v>3600.6000000000004</c:v>
                </c:pt>
                <c:pt idx="187">
                  <c:v>3625.3</c:v>
                </c:pt>
                <c:pt idx="188">
                  <c:v>3625.3</c:v>
                </c:pt>
                <c:pt idx="189">
                  <c:v>3648.7</c:v>
                </c:pt>
                <c:pt idx="190">
                  <c:v>3652.7</c:v>
                </c:pt>
                <c:pt idx="191">
                  <c:v>3652.7</c:v>
                </c:pt>
                <c:pt idx="192">
                  <c:v>3672.9</c:v>
                </c:pt>
                <c:pt idx="193">
                  <c:v>3674.9</c:v>
                </c:pt>
              </c:numCache>
            </c:numRef>
          </c:xVal>
          <c:yVal>
            <c:numRef>
              <c:f>Data!$L$9:$L$5000</c:f>
              <c:numCache>
                <c:formatCode>0.00E+00</c:formatCode>
                <c:ptCount val="4992"/>
                <c:pt idx="1">
                  <c:v>2.2761418269230782E-2</c:v>
                </c:pt>
                <c:pt idx="2">
                  <c:v>1.5823628616597363E-2</c:v>
                </c:pt>
                <c:pt idx="3">
                  <c:v>1.041489217393499E-2</c:v>
                </c:pt>
                <c:pt idx="4">
                  <c:v>1.1012126128262606E-2</c:v>
                </c:pt>
                <c:pt idx="5">
                  <c:v>1.1060723071548633E-2</c:v>
                </c:pt>
                <c:pt idx="6">
                  <c:v>1.0317776558435528E-2</c:v>
                </c:pt>
                <c:pt idx="7">
                  <c:v>8.9982740500743324E-3</c:v>
                </c:pt>
                <c:pt idx="8">
                  <c:v>8.1554644734946821E-3</c:v>
                </c:pt>
                <c:pt idx="9">
                  <c:v>7.4811222865454746E-3</c:v>
                </c:pt>
                <c:pt idx="10">
                  <c:v>7.0900509781167183E-3</c:v>
                </c:pt>
                <c:pt idx="11">
                  <c:v>6.1877415602271486E-3</c:v>
                </c:pt>
                <c:pt idx="12">
                  <c:v>5.4870852636445377E-3</c:v>
                </c:pt>
                <c:pt idx="13">
                  <c:v>4.3920373245224433E-3</c:v>
                </c:pt>
                <c:pt idx="14">
                  <c:v>3.6432801908089099E-3</c:v>
                </c:pt>
                <c:pt idx="15">
                  <c:v>3.1491225646567752E-3</c:v>
                </c:pt>
                <c:pt idx="16">
                  <c:v>2.8379292264322344E-3</c:v>
                </c:pt>
                <c:pt idx="17">
                  <c:v>2.5901368487799212E-3</c:v>
                </c:pt>
                <c:pt idx="18">
                  <c:v>2.412332880373228E-3</c:v>
                </c:pt>
                <c:pt idx="19">
                  <c:v>2.2498712784927571E-3</c:v>
                </c:pt>
                <c:pt idx="20">
                  <c:v>2.1047554299378174E-3</c:v>
                </c:pt>
                <c:pt idx="21">
                  <c:v>2.0104319000903361E-3</c:v>
                </c:pt>
                <c:pt idx="22">
                  <c:v>1.9797921040112998E-3</c:v>
                </c:pt>
                <c:pt idx="23">
                  <c:v>1.917347907702596E-3</c:v>
                </c:pt>
                <c:pt idx="24">
                  <c:v>1.8811584082728586E-3</c:v>
                </c:pt>
                <c:pt idx="25">
                  <c:v>1.8568351722302017E-3</c:v>
                </c:pt>
                <c:pt idx="26">
                  <c:v>1.8208328518848674E-3</c:v>
                </c:pt>
                <c:pt idx="27">
                  <c:v>1.8291208743617172E-3</c:v>
                </c:pt>
                <c:pt idx="28">
                  <c:v>1.8308042278531952E-3</c:v>
                </c:pt>
                <c:pt idx="29">
                  <c:v>1.8218267799055344E-3</c:v>
                </c:pt>
                <c:pt idx="30">
                  <c:v>1.8152277329584999E-3</c:v>
                </c:pt>
                <c:pt idx="31">
                  <c:v>1.8072006861499252E-3</c:v>
                </c:pt>
                <c:pt idx="32">
                  <c:v>1.8136626043748509E-3</c:v>
                </c:pt>
                <c:pt idx="33">
                  <c:v>1.8072103891930461E-3</c:v>
                </c:pt>
                <c:pt idx="34">
                  <c:v>1.7869580107613484E-3</c:v>
                </c:pt>
                <c:pt idx="35">
                  <c:v>1.7703301681913401E-3</c:v>
                </c:pt>
                <c:pt idx="36">
                  <c:v>1.7615038322464959E-3</c:v>
                </c:pt>
                <c:pt idx="37">
                  <c:v>1.8101345507043935E-3</c:v>
                </c:pt>
                <c:pt idx="38">
                  <c:v>1.8318843989982324E-3</c:v>
                </c:pt>
                <c:pt idx="39">
                  <c:v>1.8421006549377236E-3</c:v>
                </c:pt>
                <c:pt idx="40">
                  <c:v>1.8386650702007605E-3</c:v>
                </c:pt>
                <c:pt idx="41">
                  <c:v>1.8360678028159975E-3</c:v>
                </c:pt>
                <c:pt idx="42">
                  <c:v>1.8493210149520233E-3</c:v>
                </c:pt>
                <c:pt idx="43">
                  <c:v>1.8522299588652367E-3</c:v>
                </c:pt>
                <c:pt idx="44">
                  <c:v>1.8794162692173696E-3</c:v>
                </c:pt>
                <c:pt idx="45">
                  <c:v>1.8830862325492147E-3</c:v>
                </c:pt>
                <c:pt idx="46">
                  <c:v>1.8848999375588123E-3</c:v>
                </c:pt>
                <c:pt idx="47">
                  <c:v>1.8892825751460386E-3</c:v>
                </c:pt>
                <c:pt idx="48">
                  <c:v>1.8451221217690992E-3</c:v>
                </c:pt>
                <c:pt idx="49">
                  <c:v>1.8343610620127804E-3</c:v>
                </c:pt>
                <c:pt idx="50">
                  <c:v>1.8254914862310795E-3</c:v>
                </c:pt>
                <c:pt idx="51">
                  <c:v>1.8204877086010749E-3</c:v>
                </c:pt>
                <c:pt idx="52">
                  <c:v>1.8328106097527713E-3</c:v>
                </c:pt>
                <c:pt idx="53">
                  <c:v>1.8254685241868029E-3</c:v>
                </c:pt>
                <c:pt idx="54">
                  <c:v>1.8240528088054235E-3</c:v>
                </c:pt>
                <c:pt idx="55">
                  <c:v>1.8316317764212481E-3</c:v>
                </c:pt>
                <c:pt idx="56">
                  <c:v>1.8375214984760291E-3</c:v>
                </c:pt>
                <c:pt idx="57">
                  <c:v>1.8472269974906007E-3</c:v>
                </c:pt>
                <c:pt idx="58">
                  <c:v>1.825550815192754E-3</c:v>
                </c:pt>
                <c:pt idx="59">
                  <c:v>1.8188442520347618E-3</c:v>
                </c:pt>
                <c:pt idx="60">
                  <c:v>1.8211678973576605E-3</c:v>
                </c:pt>
                <c:pt idx="61">
                  <c:v>1.8314579289523301E-3</c:v>
                </c:pt>
                <c:pt idx="62">
                  <c:v>1.8588580518291895E-3</c:v>
                </c:pt>
                <c:pt idx="63">
                  <c:v>1.8456250123795287E-3</c:v>
                </c:pt>
                <c:pt idx="64">
                  <c:v>1.8216409555881182E-3</c:v>
                </c:pt>
                <c:pt idx="65">
                  <c:v>1.8082080750192111E-3</c:v>
                </c:pt>
                <c:pt idx="66">
                  <c:v>1.7979861777290428E-3</c:v>
                </c:pt>
                <c:pt idx="67">
                  <c:v>1.870139834442403E-3</c:v>
                </c:pt>
                <c:pt idx="68">
                  <c:v>1.9604123727253696E-3</c:v>
                </c:pt>
                <c:pt idx="69">
                  <c:v>1.9503539864804912E-3</c:v>
                </c:pt>
                <c:pt idx="70">
                  <c:v>1.9184521123161284E-3</c:v>
                </c:pt>
                <c:pt idx="71">
                  <c:v>1.8951015422479223E-3</c:v>
                </c:pt>
                <c:pt idx="72">
                  <c:v>1.8864500914975489E-3</c:v>
                </c:pt>
                <c:pt idx="73">
                  <c:v>1.9014992212864233E-3</c:v>
                </c:pt>
                <c:pt idx="74">
                  <c:v>1.9087008535479272E-3</c:v>
                </c:pt>
                <c:pt idx="75">
                  <c:v>1.9244890138309554E-3</c:v>
                </c:pt>
                <c:pt idx="76">
                  <c:v>1.9357164864855397E-3</c:v>
                </c:pt>
                <c:pt idx="77">
                  <c:v>1.9633220118859254E-3</c:v>
                </c:pt>
                <c:pt idx="78">
                  <c:v>1.9709799890959448E-3</c:v>
                </c:pt>
                <c:pt idx="79">
                  <c:v>1.9736203603748807E-3</c:v>
                </c:pt>
                <c:pt idx="80">
                  <c:v>1.9835975109607365E-3</c:v>
                </c:pt>
                <c:pt idx="81">
                  <c:v>1.9924955259105173E-3</c:v>
                </c:pt>
                <c:pt idx="82">
                  <c:v>2.0354292616753312E-3</c:v>
                </c:pt>
                <c:pt idx="83">
                  <c:v>2.0714761216576506E-3</c:v>
                </c:pt>
                <c:pt idx="84">
                  <c:v>2.0909964804586199E-3</c:v>
                </c:pt>
                <c:pt idx="85">
                  <c:v>2.0885437268268791E-3</c:v>
                </c:pt>
                <c:pt idx="86">
                  <c:v>2.1008284952956859E-3</c:v>
                </c:pt>
                <c:pt idx="87">
                  <c:v>2.1154828828709379E-3</c:v>
                </c:pt>
                <c:pt idx="88">
                  <c:v>2.1250866902924404E-3</c:v>
                </c:pt>
                <c:pt idx="89">
                  <c:v>2.1263193601374322E-3</c:v>
                </c:pt>
                <c:pt idx="90">
                  <c:v>2.1266701065701574E-3</c:v>
                </c:pt>
                <c:pt idx="91">
                  <c:v>2.1330819140972079E-3</c:v>
                </c:pt>
                <c:pt idx="92">
                  <c:v>2.1848689058289053E-3</c:v>
                </c:pt>
                <c:pt idx="93">
                  <c:v>2.2064944214259517E-3</c:v>
                </c:pt>
                <c:pt idx="94">
                  <c:v>2.21091457325615E-3</c:v>
                </c:pt>
                <c:pt idx="95">
                  <c:v>2.1994083213901948E-3</c:v>
                </c:pt>
                <c:pt idx="96">
                  <c:v>2.1773120541016293E-3</c:v>
                </c:pt>
                <c:pt idx="97">
                  <c:v>2.1754594159153233E-3</c:v>
                </c:pt>
                <c:pt idx="98">
                  <c:v>2.1649499957040906E-3</c:v>
                </c:pt>
                <c:pt idx="99">
                  <c:v>2.1620371629963346E-3</c:v>
                </c:pt>
                <c:pt idx="100">
                  <c:v>2.1484984385503458E-3</c:v>
                </c:pt>
                <c:pt idx="101">
                  <c:v>2.1515031568885095E-3</c:v>
                </c:pt>
                <c:pt idx="102">
                  <c:v>2.1636414702290341E-3</c:v>
                </c:pt>
                <c:pt idx="103">
                  <c:v>2.2082425836549551E-3</c:v>
                </c:pt>
                <c:pt idx="104">
                  <c:v>2.2391130525098893E-3</c:v>
                </c:pt>
                <c:pt idx="105">
                  <c:v>2.2686717388050595E-3</c:v>
                </c:pt>
                <c:pt idx="106">
                  <c:v>2.3033765338187767E-3</c:v>
                </c:pt>
                <c:pt idx="107">
                  <c:v>2.3211127379129176E-3</c:v>
                </c:pt>
                <c:pt idx="108">
                  <c:v>2.3556115058957698E-3</c:v>
                </c:pt>
                <c:pt idx="109">
                  <c:v>2.3589353412994348E-3</c:v>
                </c:pt>
                <c:pt idx="110">
                  <c:v>2.3881233265599421E-3</c:v>
                </c:pt>
                <c:pt idx="111">
                  <c:v>2.4576181780241119E-3</c:v>
                </c:pt>
                <c:pt idx="112">
                  <c:v>2.4819608159225544E-3</c:v>
                </c:pt>
                <c:pt idx="113">
                  <c:v>2.5191323187174104E-3</c:v>
                </c:pt>
                <c:pt idx="114">
                  <c:v>2.5464063617564201E-3</c:v>
                </c:pt>
                <c:pt idx="115">
                  <c:v>2.551789077868323E-3</c:v>
                </c:pt>
                <c:pt idx="116">
                  <c:v>2.504961717301568E-3</c:v>
                </c:pt>
                <c:pt idx="117">
                  <c:v>2.3945499228935599E-3</c:v>
                </c:pt>
                <c:pt idx="118">
                  <c:v>2.3412268018251857E-3</c:v>
                </c:pt>
                <c:pt idx="119">
                  <c:v>2.3638542002851247E-3</c:v>
                </c:pt>
                <c:pt idx="120">
                  <c:v>2.3812729514545192E-3</c:v>
                </c:pt>
                <c:pt idx="121">
                  <c:v>2.3870676413074009E-3</c:v>
                </c:pt>
                <c:pt idx="122">
                  <c:v>2.3793048037100131E-3</c:v>
                </c:pt>
                <c:pt idx="123">
                  <c:v>2.3954689517582417E-3</c:v>
                </c:pt>
                <c:pt idx="124">
                  <c:v>2.4395693203628655E-3</c:v>
                </c:pt>
                <c:pt idx="125">
                  <c:v>2.4622277817484659E-3</c:v>
                </c:pt>
                <c:pt idx="126">
                  <c:v>2.4751682648498142E-3</c:v>
                </c:pt>
                <c:pt idx="127">
                  <c:v>2.5088950406410406E-3</c:v>
                </c:pt>
                <c:pt idx="128">
                  <c:v>2.5325673645821885E-3</c:v>
                </c:pt>
                <c:pt idx="129">
                  <c:v>2.5475894216903912E-3</c:v>
                </c:pt>
                <c:pt idx="130">
                  <c:v>2.5544726130178395E-3</c:v>
                </c:pt>
                <c:pt idx="131">
                  <c:v>2.5246148809204318E-3</c:v>
                </c:pt>
                <c:pt idx="132">
                  <c:v>2.5122550919062302E-3</c:v>
                </c:pt>
                <c:pt idx="133">
                  <c:v>2.4958619120735411E-3</c:v>
                </c:pt>
                <c:pt idx="134">
                  <c:v>2.4681368859116831E-3</c:v>
                </c:pt>
                <c:pt idx="135">
                  <c:v>2.6675067597432367E-3</c:v>
                </c:pt>
                <c:pt idx="136">
                  <c:v>2.8106843646402715E-3</c:v>
                </c:pt>
                <c:pt idx="137">
                  <c:v>2.8835781027308715E-3</c:v>
                </c:pt>
                <c:pt idx="138">
                  <c:v>2.7899854937242837E-3</c:v>
                </c:pt>
                <c:pt idx="139">
                  <c:v>2.5113247606772314E-3</c:v>
                </c:pt>
                <c:pt idx="140">
                  <c:v>2.5280253766837234E-3</c:v>
                </c:pt>
                <c:pt idx="141">
                  <c:v>2.5371590446803317E-3</c:v>
                </c:pt>
                <c:pt idx="142">
                  <c:v>2.5383341955281286E-3</c:v>
                </c:pt>
                <c:pt idx="143">
                  <c:v>2.5385337013607364E-3</c:v>
                </c:pt>
                <c:pt idx="144">
                  <c:v>2.5553645774659649E-3</c:v>
                </c:pt>
                <c:pt idx="145">
                  <c:v>2.5564127925064013E-3</c:v>
                </c:pt>
                <c:pt idx="146">
                  <c:v>2.5875144348958558E-3</c:v>
                </c:pt>
                <c:pt idx="147">
                  <c:v>2.5727807747101782E-3</c:v>
                </c:pt>
                <c:pt idx="148">
                  <c:v>2.5771948220126733E-3</c:v>
                </c:pt>
                <c:pt idx="149">
                  <c:v>2.599905438285316E-3</c:v>
                </c:pt>
                <c:pt idx="150">
                  <c:v>2.5868109466270287E-3</c:v>
                </c:pt>
                <c:pt idx="151">
                  <c:v>2.62388314552741E-3</c:v>
                </c:pt>
                <c:pt idx="152">
                  <c:v>2.6386613328861774E-3</c:v>
                </c:pt>
                <c:pt idx="153">
                  <c:v>2.6635826545946492E-3</c:v>
                </c:pt>
                <c:pt idx="154">
                  <c:v>2.6854495828465409E-3</c:v>
                </c:pt>
                <c:pt idx="155">
                  <c:v>2.7093337244589156E-3</c:v>
                </c:pt>
                <c:pt idx="156">
                  <c:v>2.9499909803896501E-3</c:v>
                </c:pt>
                <c:pt idx="157">
                  <c:v>3.1196636732425381E-3</c:v>
                </c:pt>
                <c:pt idx="158">
                  <c:v>3.1969715941174612E-3</c:v>
                </c:pt>
                <c:pt idx="159">
                  <c:v>3.1240806256981057E-3</c:v>
                </c:pt>
                <c:pt idx="160">
                  <c:v>2.8698481197492395E-3</c:v>
                </c:pt>
                <c:pt idx="161">
                  <c:v>2.8508516996603459E-3</c:v>
                </c:pt>
                <c:pt idx="162">
                  <c:v>2.8375209252767815E-3</c:v>
                </c:pt>
                <c:pt idx="163">
                  <c:v>2.8091549733824709E-3</c:v>
                </c:pt>
                <c:pt idx="164">
                  <c:v>2.8355746017207249E-3</c:v>
                </c:pt>
                <c:pt idx="165">
                  <c:v>2.8881114040562534E-3</c:v>
                </c:pt>
                <c:pt idx="166">
                  <c:v>2.9310131024484222E-3</c:v>
                </c:pt>
                <c:pt idx="167">
                  <c:v>2.9328211598552111E-3</c:v>
                </c:pt>
                <c:pt idx="168">
                  <c:v>2.9202211687953759E-3</c:v>
                </c:pt>
                <c:pt idx="169">
                  <c:v>2.9052214212863603E-3</c:v>
                </c:pt>
                <c:pt idx="170">
                  <c:v>2.9055503784134783E-3</c:v>
                </c:pt>
                <c:pt idx="171">
                  <c:v>2.9055588424502787E-3</c:v>
                </c:pt>
                <c:pt idx="172">
                  <c:v>2.9736239928488048E-3</c:v>
                </c:pt>
                <c:pt idx="173">
                  <c:v>3.1120424483532666E-3</c:v>
                </c:pt>
                <c:pt idx="174">
                  <c:v>3.2307073678162945E-3</c:v>
                </c:pt>
                <c:pt idx="175">
                  <c:v>3.2497548797889037E-3</c:v>
                </c:pt>
                <c:pt idx="176">
                  <c:v>3.2576005258025467E-3</c:v>
                </c:pt>
                <c:pt idx="177">
                  <c:v>3.2471710499453136E-3</c:v>
                </c:pt>
                <c:pt idx="178">
                  <c:v>3.2232595999561651E-3</c:v>
                </c:pt>
                <c:pt idx="179">
                  <c:v>3.2832139324651373E-3</c:v>
                </c:pt>
                <c:pt idx="180">
                  <c:v>3.3982331016744675E-3</c:v>
                </c:pt>
                <c:pt idx="181">
                  <c:v>3.4705161965387929E-3</c:v>
                </c:pt>
                <c:pt idx="182">
                  <c:v>3.6140951014280122E-3</c:v>
                </c:pt>
                <c:pt idx="183">
                  <c:v>3.6939015275503652E-3</c:v>
                </c:pt>
                <c:pt idx="184">
                  <c:v>3.8308975482991715E-3</c:v>
                </c:pt>
                <c:pt idx="185">
                  <c:v>4.2811500500170331E-3</c:v>
                </c:pt>
                <c:pt idx="186">
                  <c:v>4.5279328955465346E-3</c:v>
                </c:pt>
                <c:pt idx="187">
                  <c:v>4.9482414238962921E-3</c:v>
                </c:pt>
                <c:pt idx="188">
                  <c:v>5.6106429260458666E-3</c:v>
                </c:pt>
                <c:pt idx="189">
                  <c:v>6.1531215261016146E-3</c:v>
                </c:pt>
                <c:pt idx="190">
                  <c:v>1.9792374654729786E-2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77-4877-A1B6-6AE8FE224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6930888"/>
        <c:axId val="756932856"/>
      </c:scatterChart>
      <c:valAx>
        <c:axId val="7569308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US"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Test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US" sz="1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932856"/>
        <c:crosses val="max"/>
        <c:crossBetween val="midCat"/>
      </c:valAx>
      <c:valAx>
        <c:axId val="75693285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chemeClr val="tx1"/>
                    </a:solidFill>
                  </a:rPr>
                  <a:t>Strain Rate (%/h)</a:t>
                </a:r>
              </a:p>
            </c:rich>
          </c:tx>
          <c:layout>
            <c:manualLayout>
              <c:xMode val="edge"/>
              <c:yMode val="edge"/>
              <c:x val="1.7731609872042035E-2"/>
              <c:y val="0.373791429129237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930888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Summary!$C$4</c:f>
          <c:strCache>
            <c:ptCount val="1"/>
            <c:pt idx="0">
              <c:v>G1813-316-1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69345130635657"/>
          <c:y val="0.16607261425544398"/>
          <c:w val="0.79114299953762091"/>
          <c:h val="0.78146604211208659"/>
        </c:manualLayout>
      </c:layout>
      <c:scatterChart>
        <c:scatterStyle val="lineMarker"/>
        <c:varyColors val="0"/>
        <c:ser>
          <c:idx val="2"/>
          <c:order val="0"/>
          <c:tx>
            <c:v>Average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Data!$I$9:$I$5000</c:f>
              <c:numCache>
                <c:formatCode>0.000</c:formatCode>
                <c:ptCount val="4992"/>
                <c:pt idx="0">
                  <c:v>0</c:v>
                </c:pt>
                <c:pt idx="1">
                  <c:v>5.0580929487179307E-3</c:v>
                </c:pt>
                <c:pt idx="2">
                  <c:v>5.8168068910256429E-3</c:v>
                </c:pt>
                <c:pt idx="3">
                  <c:v>7.3342347756410221E-3</c:v>
                </c:pt>
                <c:pt idx="4">
                  <c:v>8.8516626602564014E-3</c:v>
                </c:pt>
                <c:pt idx="5">
                  <c:v>1.4415564903846146E-2</c:v>
                </c:pt>
                <c:pt idx="6">
                  <c:v>1.8209134615384599E-2</c:v>
                </c:pt>
                <c:pt idx="7">
                  <c:v>2.2508513621794887E-2</c:v>
                </c:pt>
                <c:pt idx="8">
                  <c:v>2.377303685897434E-2</c:v>
                </c:pt>
                <c:pt idx="9">
                  <c:v>2.8325320512820523E-2</c:v>
                </c:pt>
                <c:pt idx="10">
                  <c:v>3.2371794871794882E-2</c:v>
                </c:pt>
                <c:pt idx="11">
                  <c:v>3.9200220352564111E-2</c:v>
                </c:pt>
                <c:pt idx="12">
                  <c:v>4.5269931891025655E-2</c:v>
                </c:pt>
                <c:pt idx="13">
                  <c:v>5.0580929487179488E-2</c:v>
                </c:pt>
                <c:pt idx="14">
                  <c:v>7.3089443108974361E-2</c:v>
                </c:pt>
                <c:pt idx="15">
                  <c:v>0.1203826121794872</c:v>
                </c:pt>
                <c:pt idx="16">
                  <c:v>0.19751852964743594</c:v>
                </c:pt>
                <c:pt idx="17">
                  <c:v>0.27187249599358976</c:v>
                </c:pt>
                <c:pt idx="18">
                  <c:v>0.32548828125000007</c:v>
                </c:pt>
                <c:pt idx="19">
                  <c:v>0.37278145032051291</c:v>
                </c:pt>
                <c:pt idx="20">
                  <c:v>0.37278145032051291</c:v>
                </c:pt>
                <c:pt idx="21">
                  <c:v>0.43499599358974361</c:v>
                </c:pt>
                <c:pt idx="22">
                  <c:v>0.47596654647435899</c:v>
                </c:pt>
                <c:pt idx="23">
                  <c:v>0.51719000400641035</c:v>
                </c:pt>
                <c:pt idx="24">
                  <c:v>0.5642302684294872</c:v>
                </c:pt>
                <c:pt idx="25">
                  <c:v>0.60697115384615385</c:v>
                </c:pt>
                <c:pt idx="26">
                  <c:v>0.6570462740384615</c:v>
                </c:pt>
                <c:pt idx="27">
                  <c:v>0.6570462740384615</c:v>
                </c:pt>
                <c:pt idx="28">
                  <c:v>0.69270582932692304</c:v>
                </c:pt>
                <c:pt idx="29">
                  <c:v>0.74075771233974363</c:v>
                </c:pt>
                <c:pt idx="30">
                  <c:v>0.78653345352564108</c:v>
                </c:pt>
                <c:pt idx="31">
                  <c:v>0.82472205528846154</c:v>
                </c:pt>
                <c:pt idx="32">
                  <c:v>0.87378555689102577</c:v>
                </c:pt>
                <c:pt idx="33">
                  <c:v>0.91930839342948723</c:v>
                </c:pt>
                <c:pt idx="34">
                  <c:v>0.96103766025641035</c:v>
                </c:pt>
                <c:pt idx="35">
                  <c:v>1.0068134014423078</c:v>
                </c:pt>
                <c:pt idx="36">
                  <c:v>1.0452549078525641</c:v>
                </c:pt>
                <c:pt idx="37">
                  <c:v>1.0452549078525641</c:v>
                </c:pt>
                <c:pt idx="38">
                  <c:v>1.0895132211538461</c:v>
                </c:pt>
                <c:pt idx="39">
                  <c:v>1.1408528645833333</c:v>
                </c:pt>
                <c:pt idx="40">
                  <c:v>1.1843524639423078</c:v>
                </c:pt>
                <c:pt idx="41">
                  <c:v>1.2250701121794874</c:v>
                </c:pt>
                <c:pt idx="42">
                  <c:v>1.2612354767628207</c:v>
                </c:pt>
                <c:pt idx="43">
                  <c:v>1.3158628806089745</c:v>
                </c:pt>
                <c:pt idx="44">
                  <c:v>1.3520282451923078</c:v>
                </c:pt>
                <c:pt idx="45">
                  <c:v>1.4015975560897438</c:v>
                </c:pt>
                <c:pt idx="46">
                  <c:v>1.4448442508012822</c:v>
                </c:pt>
                <c:pt idx="47">
                  <c:v>1.4448442508012822</c:v>
                </c:pt>
                <c:pt idx="48">
                  <c:v>1.4951722756410257</c:v>
                </c:pt>
                <c:pt idx="49">
                  <c:v>1.5328550681089743</c:v>
                </c:pt>
                <c:pt idx="50">
                  <c:v>1.5798953325320513</c:v>
                </c:pt>
                <c:pt idx="51">
                  <c:v>1.625418169070513</c:v>
                </c:pt>
                <c:pt idx="52">
                  <c:v>1.6709410056089744</c:v>
                </c:pt>
                <c:pt idx="53">
                  <c:v>1.7093825120192307</c:v>
                </c:pt>
                <c:pt idx="54">
                  <c:v>1.7569285857371795</c:v>
                </c:pt>
                <c:pt idx="55">
                  <c:v>1.7966346153846156</c:v>
                </c:pt>
                <c:pt idx="56">
                  <c:v>1.8487329727564106</c:v>
                </c:pt>
                <c:pt idx="57">
                  <c:v>1.8899564302884617</c:v>
                </c:pt>
                <c:pt idx="58">
                  <c:v>1.8899564302884617</c:v>
                </c:pt>
                <c:pt idx="59">
                  <c:v>1.9347205528846154</c:v>
                </c:pt>
                <c:pt idx="60">
                  <c:v>1.9772085336538465</c:v>
                </c:pt>
                <c:pt idx="61">
                  <c:v>2.0171674679487182</c:v>
                </c:pt>
                <c:pt idx="62">
                  <c:v>2.0657251602564104</c:v>
                </c:pt>
                <c:pt idx="63">
                  <c:v>2.1115009014423078</c:v>
                </c:pt>
                <c:pt idx="64">
                  <c:v>2.1491836939102562</c:v>
                </c:pt>
                <c:pt idx="65">
                  <c:v>2.1974884815705131</c:v>
                </c:pt>
                <c:pt idx="66">
                  <c:v>2.2384590344551283</c:v>
                </c:pt>
                <c:pt idx="67">
                  <c:v>2.2817057291666667</c:v>
                </c:pt>
                <c:pt idx="68">
                  <c:v>2.2817057291666667</c:v>
                </c:pt>
                <c:pt idx="69">
                  <c:v>2.3259640424679491</c:v>
                </c:pt>
                <c:pt idx="70">
                  <c:v>2.3730043068910254</c:v>
                </c:pt>
                <c:pt idx="71">
                  <c:v>2.4192858573717948</c:v>
                </c:pt>
                <c:pt idx="72">
                  <c:v>2.4701196915064099</c:v>
                </c:pt>
                <c:pt idx="73">
                  <c:v>2.5153896233974358</c:v>
                </c:pt>
                <c:pt idx="74">
                  <c:v>2.5652118389423073</c:v>
                </c:pt>
                <c:pt idx="75">
                  <c:v>2.6036533453525639</c:v>
                </c:pt>
                <c:pt idx="76">
                  <c:v>2.6036533453525639</c:v>
                </c:pt>
                <c:pt idx="77">
                  <c:v>2.6511994190705126</c:v>
                </c:pt>
                <c:pt idx="78">
                  <c:v>2.7000100160256411</c:v>
                </c:pt>
                <c:pt idx="79">
                  <c:v>2.7460386618589743</c:v>
                </c:pt>
                <c:pt idx="80">
                  <c:v>2.793584735576923</c:v>
                </c:pt>
                <c:pt idx="81">
                  <c:v>2.8436598557692307</c:v>
                </c:pt>
                <c:pt idx="82">
                  <c:v>2.8909530248397433</c:v>
                </c:pt>
                <c:pt idx="83">
                  <c:v>2.938499098557692</c:v>
                </c:pt>
                <c:pt idx="84">
                  <c:v>2.99287359775641</c:v>
                </c:pt>
                <c:pt idx="85">
                  <c:v>2.99287359775641</c:v>
                </c:pt>
                <c:pt idx="86">
                  <c:v>3.0434545272435898</c:v>
                </c:pt>
                <c:pt idx="87">
                  <c:v>3.0917593149038458</c:v>
                </c:pt>
                <c:pt idx="88">
                  <c:v>3.1375350560897433</c:v>
                </c:pt>
                <c:pt idx="89">
                  <c:v>3.1949444110576923</c:v>
                </c:pt>
                <c:pt idx="90">
                  <c:v>3.2447666266025639</c:v>
                </c:pt>
                <c:pt idx="91">
                  <c:v>3.2986353165064104</c:v>
                </c:pt>
                <c:pt idx="92">
                  <c:v>3.3418820112179484</c:v>
                </c:pt>
                <c:pt idx="93">
                  <c:v>3.3418820112179484</c:v>
                </c:pt>
                <c:pt idx="94">
                  <c:v>3.4061197916666668</c:v>
                </c:pt>
                <c:pt idx="95">
                  <c:v>3.4445612980769229</c:v>
                </c:pt>
                <c:pt idx="96">
                  <c:v>3.4999474158653845</c:v>
                </c:pt>
                <c:pt idx="97">
                  <c:v>3.5550806290064099</c:v>
                </c:pt>
                <c:pt idx="98">
                  <c:v>3.6066731770833331</c:v>
                </c:pt>
                <c:pt idx="99">
                  <c:v>3.6595302483974357</c:v>
                </c:pt>
                <c:pt idx="100">
                  <c:v>3.7078350360576922</c:v>
                </c:pt>
                <c:pt idx="101">
                  <c:v>3.7078350360576922</c:v>
                </c:pt>
                <c:pt idx="102">
                  <c:v>3.7627153445512818</c:v>
                </c:pt>
                <c:pt idx="103">
                  <c:v>3.8165840344551283</c:v>
                </c:pt>
                <c:pt idx="104">
                  <c:v>3.8608423477564102</c:v>
                </c:pt>
                <c:pt idx="105">
                  <c:v>3.9240685096153847</c:v>
                </c:pt>
                <c:pt idx="106">
                  <c:v>3.9807191506410255</c:v>
                </c:pt>
                <c:pt idx="107">
                  <c:v>4.0401517427884617</c:v>
                </c:pt>
                <c:pt idx="108">
                  <c:v>4.0930088141025642</c:v>
                </c:pt>
                <c:pt idx="109">
                  <c:v>4.1486478365384611</c:v>
                </c:pt>
                <c:pt idx="110">
                  <c:v>4.1486478365384611</c:v>
                </c:pt>
                <c:pt idx="111">
                  <c:v>4.2133914262820511</c:v>
                </c:pt>
                <c:pt idx="112">
                  <c:v>4.2675130208333325</c:v>
                </c:pt>
                <c:pt idx="113">
                  <c:v>4.3259339943910255</c:v>
                </c:pt>
                <c:pt idx="114">
                  <c:v>4.3858723958333332</c:v>
                </c:pt>
                <c:pt idx="115">
                  <c:v>4.4430288461538456</c:v>
                </c:pt>
                <c:pt idx="116">
                  <c:v>4.5092898637820511</c:v>
                </c:pt>
                <c:pt idx="117">
                  <c:v>4.5092898637820511</c:v>
                </c:pt>
                <c:pt idx="118">
                  <c:v>4.5616411258012821</c:v>
                </c:pt>
                <c:pt idx="119">
                  <c:v>4.6228440504807695</c:v>
                </c:pt>
                <c:pt idx="120">
                  <c:v>4.6792417868589746</c:v>
                </c:pt>
                <c:pt idx="121">
                  <c:v>4.7348808092948715</c:v>
                </c:pt>
                <c:pt idx="122">
                  <c:v>4.7912785456730766</c:v>
                </c:pt>
                <c:pt idx="123">
                  <c:v>4.8433769030448719</c:v>
                </c:pt>
                <c:pt idx="124">
                  <c:v>4.8433769030448719</c:v>
                </c:pt>
                <c:pt idx="125">
                  <c:v>4.9063501602564106</c:v>
                </c:pt>
                <c:pt idx="126">
                  <c:v>4.969576322115385</c:v>
                </c:pt>
                <c:pt idx="127">
                  <c:v>5.0201572516025639</c:v>
                </c:pt>
                <c:pt idx="128">
                  <c:v>5.0800956530448715</c:v>
                </c:pt>
                <c:pt idx="129">
                  <c:v>5.1461037660256412</c:v>
                </c:pt>
                <c:pt idx="130">
                  <c:v>5.1461037660256412</c:v>
                </c:pt>
                <c:pt idx="131">
                  <c:v>5.209077023237179</c:v>
                </c:pt>
                <c:pt idx="132">
                  <c:v>5.2667392828525639</c:v>
                </c:pt>
                <c:pt idx="133">
                  <c:v>5.3279422075320504</c:v>
                </c:pt>
                <c:pt idx="134">
                  <c:v>5.3914212740384606</c:v>
                </c:pt>
                <c:pt idx="135">
                  <c:v>5.4394731570512809</c:v>
                </c:pt>
                <c:pt idx="136">
                  <c:v>5.5095277443910247</c:v>
                </c:pt>
                <c:pt idx="137">
                  <c:v>5.5937449919871787</c:v>
                </c:pt>
                <c:pt idx="138">
                  <c:v>5.5937449919871787</c:v>
                </c:pt>
                <c:pt idx="139">
                  <c:v>5.6496369190705122</c:v>
                </c:pt>
                <c:pt idx="140">
                  <c:v>5.7103340344551272</c:v>
                </c:pt>
                <c:pt idx="141">
                  <c:v>5.7730543870192292</c:v>
                </c:pt>
                <c:pt idx="142">
                  <c:v>5.8322340745192296</c:v>
                </c:pt>
                <c:pt idx="143">
                  <c:v>5.8990009014423066</c:v>
                </c:pt>
                <c:pt idx="144">
                  <c:v>5.9536283052884613</c:v>
                </c:pt>
                <c:pt idx="145">
                  <c:v>5.9536283052884613</c:v>
                </c:pt>
                <c:pt idx="146">
                  <c:v>6.0191306089743577</c:v>
                </c:pt>
                <c:pt idx="147">
                  <c:v>6.0831154847756403</c:v>
                </c:pt>
                <c:pt idx="148">
                  <c:v>6.1412835536858967</c:v>
                </c:pt>
                <c:pt idx="149">
                  <c:v>6.1951522435897433</c:v>
                </c:pt>
                <c:pt idx="150">
                  <c:v>6.266218449519231</c:v>
                </c:pt>
                <c:pt idx="151">
                  <c:v>6.326915564903846</c:v>
                </c:pt>
                <c:pt idx="152">
                  <c:v>6.326915564903846</c:v>
                </c:pt>
                <c:pt idx="153">
                  <c:v>6.393682391826923</c:v>
                </c:pt>
                <c:pt idx="154">
                  <c:v>6.4617137419871788</c:v>
                </c:pt>
                <c:pt idx="155">
                  <c:v>6.5244340945512818</c:v>
                </c:pt>
                <c:pt idx="156">
                  <c:v>6.5909480168269221</c:v>
                </c:pt>
                <c:pt idx="157">
                  <c:v>6.6440579927884604</c:v>
                </c:pt>
                <c:pt idx="158">
                  <c:v>6.7469901842948712</c:v>
                </c:pt>
                <c:pt idx="159">
                  <c:v>6.7469901842948712</c:v>
                </c:pt>
                <c:pt idx="160">
                  <c:v>6.8054111578525625</c:v>
                </c:pt>
                <c:pt idx="161">
                  <c:v>6.8860877403846139</c:v>
                </c:pt>
                <c:pt idx="162">
                  <c:v>6.9498197115384599</c:v>
                </c:pt>
                <c:pt idx="163">
                  <c:v>7.0143103966346141</c:v>
                </c:pt>
                <c:pt idx="164">
                  <c:v>7.0833533653846139</c:v>
                </c:pt>
                <c:pt idx="165">
                  <c:v>7.1559369991987172</c:v>
                </c:pt>
                <c:pt idx="166">
                  <c:v>7.1559369991987172</c:v>
                </c:pt>
                <c:pt idx="167">
                  <c:v>7.2151166866987175</c:v>
                </c:pt>
                <c:pt idx="168">
                  <c:v>7.2965519831730763</c:v>
                </c:pt>
                <c:pt idx="169">
                  <c:v>7.3671123798076916</c:v>
                </c:pt>
                <c:pt idx="170">
                  <c:v>7.4336263020833329</c:v>
                </c:pt>
                <c:pt idx="171">
                  <c:v>7.5079802684294865</c:v>
                </c:pt>
                <c:pt idx="172">
                  <c:v>7.5744941907051277</c:v>
                </c:pt>
                <c:pt idx="173">
                  <c:v>7.5744941907051277</c:v>
                </c:pt>
                <c:pt idx="174">
                  <c:v>7.6493539663461529</c:v>
                </c:pt>
                <c:pt idx="175">
                  <c:v>7.7252253605769221</c:v>
                </c:pt>
                <c:pt idx="176">
                  <c:v>7.8096955128205119</c:v>
                </c:pt>
                <c:pt idx="177">
                  <c:v>7.8832907652243573</c:v>
                </c:pt>
                <c:pt idx="178">
                  <c:v>7.9621970152243575</c:v>
                </c:pt>
                <c:pt idx="179">
                  <c:v>7.9621970152243575</c:v>
                </c:pt>
                <c:pt idx="180">
                  <c:v>8.0426206931089723</c:v>
                </c:pt>
                <c:pt idx="181">
                  <c:v>8.1215269431089734</c:v>
                </c:pt>
                <c:pt idx="182">
                  <c:v>8.2052383814102559</c:v>
                </c:pt>
                <c:pt idx="183">
                  <c:v>8.2894556290064099</c:v>
                </c:pt>
                <c:pt idx="184">
                  <c:v>8.3842948717948715</c:v>
                </c:pt>
                <c:pt idx="185">
                  <c:v>8.3842948717948715</c:v>
                </c:pt>
                <c:pt idx="186">
                  <c:v>8.4740760216346143</c:v>
                </c:pt>
                <c:pt idx="187">
                  <c:v>8.5959760616987175</c:v>
                </c:pt>
                <c:pt idx="188">
                  <c:v>8.5959760616987175</c:v>
                </c:pt>
                <c:pt idx="189">
                  <c:v>8.7343149038461529</c:v>
                </c:pt>
                <c:pt idx="190">
                  <c:v>8.7664337940705117</c:v>
                </c:pt>
                <c:pt idx="191">
                  <c:v>8.7664337940705117</c:v>
                </c:pt>
                <c:pt idx="192">
                  <c:v>9.5868564703525649</c:v>
                </c:pt>
              </c:numCache>
            </c:numRef>
          </c:xVal>
          <c:yVal>
            <c:numRef>
              <c:f>Data!$L$9:$L$5000</c:f>
              <c:numCache>
                <c:formatCode>0.00E+00</c:formatCode>
                <c:ptCount val="4992"/>
                <c:pt idx="1">
                  <c:v>2.2761418269230782E-2</c:v>
                </c:pt>
                <c:pt idx="2">
                  <c:v>1.5823628616597363E-2</c:v>
                </c:pt>
                <c:pt idx="3">
                  <c:v>1.041489217393499E-2</c:v>
                </c:pt>
                <c:pt idx="4">
                  <c:v>1.1012126128262606E-2</c:v>
                </c:pt>
                <c:pt idx="5">
                  <c:v>1.1060723071548633E-2</c:v>
                </c:pt>
                <c:pt idx="6">
                  <c:v>1.0317776558435528E-2</c:v>
                </c:pt>
                <c:pt idx="7">
                  <c:v>8.9982740500743324E-3</c:v>
                </c:pt>
                <c:pt idx="8">
                  <c:v>8.1554644734946821E-3</c:v>
                </c:pt>
                <c:pt idx="9">
                  <c:v>7.4811222865454746E-3</c:v>
                </c:pt>
                <c:pt idx="10">
                  <c:v>7.0900509781167183E-3</c:v>
                </c:pt>
                <c:pt idx="11">
                  <c:v>6.1877415602271486E-3</c:v>
                </c:pt>
                <c:pt idx="12">
                  <c:v>5.4870852636445377E-3</c:v>
                </c:pt>
                <c:pt idx="13">
                  <c:v>4.3920373245224433E-3</c:v>
                </c:pt>
                <c:pt idx="14">
                  <c:v>3.6432801908089099E-3</c:v>
                </c:pt>
                <c:pt idx="15">
                  <c:v>3.1491225646567752E-3</c:v>
                </c:pt>
                <c:pt idx="16">
                  <c:v>2.8379292264322344E-3</c:v>
                </c:pt>
                <c:pt idx="17">
                  <c:v>2.5901368487799212E-3</c:v>
                </c:pt>
                <c:pt idx="18">
                  <c:v>2.412332880373228E-3</c:v>
                </c:pt>
                <c:pt idx="19">
                  <c:v>2.2498712784927571E-3</c:v>
                </c:pt>
                <c:pt idx="20">
                  <c:v>2.1047554299378174E-3</c:v>
                </c:pt>
                <c:pt idx="21">
                  <c:v>2.0104319000903361E-3</c:v>
                </c:pt>
                <c:pt idx="22">
                  <c:v>1.9797921040112998E-3</c:v>
                </c:pt>
                <c:pt idx="23">
                  <c:v>1.917347907702596E-3</c:v>
                </c:pt>
                <c:pt idx="24">
                  <c:v>1.8811584082728586E-3</c:v>
                </c:pt>
                <c:pt idx="25">
                  <c:v>1.8568351722302017E-3</c:v>
                </c:pt>
                <c:pt idx="26">
                  <c:v>1.8208328518848674E-3</c:v>
                </c:pt>
                <c:pt idx="27">
                  <c:v>1.8291208743617172E-3</c:v>
                </c:pt>
                <c:pt idx="28">
                  <c:v>1.8308042278531952E-3</c:v>
                </c:pt>
                <c:pt idx="29">
                  <c:v>1.8218267799055344E-3</c:v>
                </c:pt>
                <c:pt idx="30">
                  <c:v>1.8152277329584999E-3</c:v>
                </c:pt>
                <c:pt idx="31">
                  <c:v>1.8072006861499252E-3</c:v>
                </c:pt>
                <c:pt idx="32">
                  <c:v>1.8136626043748509E-3</c:v>
                </c:pt>
                <c:pt idx="33">
                  <c:v>1.8072103891930461E-3</c:v>
                </c:pt>
                <c:pt idx="34">
                  <c:v>1.7869580107613484E-3</c:v>
                </c:pt>
                <c:pt idx="35">
                  <c:v>1.7703301681913401E-3</c:v>
                </c:pt>
                <c:pt idx="36">
                  <c:v>1.7615038322464959E-3</c:v>
                </c:pt>
                <c:pt idx="37">
                  <c:v>1.8101345507043935E-3</c:v>
                </c:pt>
                <c:pt idx="38">
                  <c:v>1.8318843989982324E-3</c:v>
                </c:pt>
                <c:pt idx="39">
                  <c:v>1.8421006549377236E-3</c:v>
                </c:pt>
                <c:pt idx="40">
                  <c:v>1.8386650702007605E-3</c:v>
                </c:pt>
                <c:pt idx="41">
                  <c:v>1.8360678028159975E-3</c:v>
                </c:pt>
                <c:pt idx="42">
                  <c:v>1.8493210149520233E-3</c:v>
                </c:pt>
                <c:pt idx="43">
                  <c:v>1.8522299588652367E-3</c:v>
                </c:pt>
                <c:pt idx="44">
                  <c:v>1.8794162692173696E-3</c:v>
                </c:pt>
                <c:pt idx="45">
                  <c:v>1.8830862325492147E-3</c:v>
                </c:pt>
                <c:pt idx="46">
                  <c:v>1.8848999375588123E-3</c:v>
                </c:pt>
                <c:pt idx="47">
                  <c:v>1.8892825751460386E-3</c:v>
                </c:pt>
                <c:pt idx="48">
                  <c:v>1.8451221217690992E-3</c:v>
                </c:pt>
                <c:pt idx="49">
                  <c:v>1.8343610620127804E-3</c:v>
                </c:pt>
                <c:pt idx="50">
                  <c:v>1.8254914862310795E-3</c:v>
                </c:pt>
                <c:pt idx="51">
                  <c:v>1.8204877086010749E-3</c:v>
                </c:pt>
                <c:pt idx="52">
                  <c:v>1.8328106097527713E-3</c:v>
                </c:pt>
                <c:pt idx="53">
                  <c:v>1.8254685241868029E-3</c:v>
                </c:pt>
                <c:pt idx="54">
                  <c:v>1.8240528088054235E-3</c:v>
                </c:pt>
                <c:pt idx="55">
                  <c:v>1.8316317764212481E-3</c:v>
                </c:pt>
                <c:pt idx="56">
                  <c:v>1.8375214984760291E-3</c:v>
                </c:pt>
                <c:pt idx="57">
                  <c:v>1.8472269974906007E-3</c:v>
                </c:pt>
                <c:pt idx="58">
                  <c:v>1.825550815192754E-3</c:v>
                </c:pt>
                <c:pt idx="59">
                  <c:v>1.8188442520347618E-3</c:v>
                </c:pt>
                <c:pt idx="60">
                  <c:v>1.8211678973576605E-3</c:v>
                </c:pt>
                <c:pt idx="61">
                  <c:v>1.8314579289523301E-3</c:v>
                </c:pt>
                <c:pt idx="62">
                  <c:v>1.8588580518291895E-3</c:v>
                </c:pt>
                <c:pt idx="63">
                  <c:v>1.8456250123795287E-3</c:v>
                </c:pt>
                <c:pt idx="64">
                  <c:v>1.8216409555881182E-3</c:v>
                </c:pt>
                <c:pt idx="65">
                  <c:v>1.8082080750192111E-3</c:v>
                </c:pt>
                <c:pt idx="66">
                  <c:v>1.7979861777290428E-3</c:v>
                </c:pt>
                <c:pt idx="67">
                  <c:v>1.870139834442403E-3</c:v>
                </c:pt>
                <c:pt idx="68">
                  <c:v>1.9604123727253696E-3</c:v>
                </c:pt>
                <c:pt idx="69">
                  <c:v>1.9503539864804912E-3</c:v>
                </c:pt>
                <c:pt idx="70">
                  <c:v>1.9184521123161284E-3</c:v>
                </c:pt>
                <c:pt idx="71">
                  <c:v>1.8951015422479223E-3</c:v>
                </c:pt>
                <c:pt idx="72">
                  <c:v>1.8864500914975489E-3</c:v>
                </c:pt>
                <c:pt idx="73">
                  <c:v>1.9014992212864233E-3</c:v>
                </c:pt>
                <c:pt idx="74">
                  <c:v>1.9087008535479272E-3</c:v>
                </c:pt>
                <c:pt idx="75">
                  <c:v>1.9244890138309554E-3</c:v>
                </c:pt>
                <c:pt idx="76">
                  <c:v>1.9357164864855397E-3</c:v>
                </c:pt>
                <c:pt idx="77">
                  <c:v>1.9633220118859254E-3</c:v>
                </c:pt>
                <c:pt idx="78">
                  <c:v>1.9709799890959448E-3</c:v>
                </c:pt>
                <c:pt idx="79">
                  <c:v>1.9736203603748807E-3</c:v>
                </c:pt>
                <c:pt idx="80">
                  <c:v>1.9835975109607365E-3</c:v>
                </c:pt>
                <c:pt idx="81">
                  <c:v>1.9924955259105173E-3</c:v>
                </c:pt>
                <c:pt idx="82">
                  <c:v>2.0354292616753312E-3</c:v>
                </c:pt>
                <c:pt idx="83">
                  <c:v>2.0714761216576506E-3</c:v>
                </c:pt>
                <c:pt idx="84">
                  <c:v>2.0909964804586199E-3</c:v>
                </c:pt>
                <c:pt idx="85">
                  <c:v>2.0885437268268791E-3</c:v>
                </c:pt>
                <c:pt idx="86">
                  <c:v>2.1008284952956859E-3</c:v>
                </c:pt>
                <c:pt idx="87">
                  <c:v>2.1154828828709379E-3</c:v>
                </c:pt>
                <c:pt idx="88">
                  <c:v>2.1250866902924404E-3</c:v>
                </c:pt>
                <c:pt idx="89">
                  <c:v>2.1263193601374322E-3</c:v>
                </c:pt>
                <c:pt idx="90">
                  <c:v>2.1266701065701574E-3</c:v>
                </c:pt>
                <c:pt idx="91">
                  <c:v>2.1330819140972079E-3</c:v>
                </c:pt>
                <c:pt idx="92">
                  <c:v>2.1848689058289053E-3</c:v>
                </c:pt>
                <c:pt idx="93">
                  <c:v>2.2064944214259517E-3</c:v>
                </c:pt>
                <c:pt idx="94">
                  <c:v>2.21091457325615E-3</c:v>
                </c:pt>
                <c:pt idx="95">
                  <c:v>2.1994083213901948E-3</c:v>
                </c:pt>
                <c:pt idx="96">
                  <c:v>2.1773120541016293E-3</c:v>
                </c:pt>
                <c:pt idx="97">
                  <c:v>2.1754594159153233E-3</c:v>
                </c:pt>
                <c:pt idx="98">
                  <c:v>2.1649499957040906E-3</c:v>
                </c:pt>
                <c:pt idx="99">
                  <c:v>2.1620371629963346E-3</c:v>
                </c:pt>
                <c:pt idx="100">
                  <c:v>2.1484984385503458E-3</c:v>
                </c:pt>
                <c:pt idx="101">
                  <c:v>2.1515031568885095E-3</c:v>
                </c:pt>
                <c:pt idx="102">
                  <c:v>2.1636414702290341E-3</c:v>
                </c:pt>
                <c:pt idx="103">
                  <c:v>2.2082425836549551E-3</c:v>
                </c:pt>
                <c:pt idx="104">
                  <c:v>2.2391130525098893E-3</c:v>
                </c:pt>
                <c:pt idx="105">
                  <c:v>2.2686717388050595E-3</c:v>
                </c:pt>
                <c:pt idx="106">
                  <c:v>2.3033765338187767E-3</c:v>
                </c:pt>
                <c:pt idx="107">
                  <c:v>2.3211127379129176E-3</c:v>
                </c:pt>
                <c:pt idx="108">
                  <c:v>2.3556115058957698E-3</c:v>
                </c:pt>
                <c:pt idx="109">
                  <c:v>2.3589353412994348E-3</c:v>
                </c:pt>
                <c:pt idx="110">
                  <c:v>2.3881233265599421E-3</c:v>
                </c:pt>
                <c:pt idx="111">
                  <c:v>2.4576181780241119E-3</c:v>
                </c:pt>
                <c:pt idx="112">
                  <c:v>2.4819608159225544E-3</c:v>
                </c:pt>
                <c:pt idx="113">
                  <c:v>2.5191323187174104E-3</c:v>
                </c:pt>
                <c:pt idx="114">
                  <c:v>2.5464063617564201E-3</c:v>
                </c:pt>
                <c:pt idx="115">
                  <c:v>2.551789077868323E-3</c:v>
                </c:pt>
                <c:pt idx="116">
                  <c:v>2.504961717301568E-3</c:v>
                </c:pt>
                <c:pt idx="117">
                  <c:v>2.3945499228935599E-3</c:v>
                </c:pt>
                <c:pt idx="118">
                  <c:v>2.3412268018251857E-3</c:v>
                </c:pt>
                <c:pt idx="119">
                  <c:v>2.3638542002851247E-3</c:v>
                </c:pt>
                <c:pt idx="120">
                  <c:v>2.3812729514545192E-3</c:v>
                </c:pt>
                <c:pt idx="121">
                  <c:v>2.3870676413074009E-3</c:v>
                </c:pt>
                <c:pt idx="122">
                  <c:v>2.3793048037100131E-3</c:v>
                </c:pt>
                <c:pt idx="123">
                  <c:v>2.3954689517582417E-3</c:v>
                </c:pt>
                <c:pt idx="124">
                  <c:v>2.4395693203628655E-3</c:v>
                </c:pt>
                <c:pt idx="125">
                  <c:v>2.4622277817484659E-3</c:v>
                </c:pt>
                <c:pt idx="126">
                  <c:v>2.4751682648498142E-3</c:v>
                </c:pt>
                <c:pt idx="127">
                  <c:v>2.5088950406410406E-3</c:v>
                </c:pt>
                <c:pt idx="128">
                  <c:v>2.5325673645821885E-3</c:v>
                </c:pt>
                <c:pt idx="129">
                  <c:v>2.5475894216903912E-3</c:v>
                </c:pt>
                <c:pt idx="130">
                  <c:v>2.5544726130178395E-3</c:v>
                </c:pt>
                <c:pt idx="131">
                  <c:v>2.5246148809204318E-3</c:v>
                </c:pt>
                <c:pt idx="132">
                  <c:v>2.5122550919062302E-3</c:v>
                </c:pt>
                <c:pt idx="133">
                  <c:v>2.4958619120735411E-3</c:v>
                </c:pt>
                <c:pt idx="134">
                  <c:v>2.4681368859116831E-3</c:v>
                </c:pt>
                <c:pt idx="135">
                  <c:v>2.6675067597432367E-3</c:v>
                </c:pt>
                <c:pt idx="136">
                  <c:v>2.8106843646402715E-3</c:v>
                </c:pt>
                <c:pt idx="137">
                  <c:v>2.8835781027308715E-3</c:v>
                </c:pt>
                <c:pt idx="138">
                  <c:v>2.7899854937242837E-3</c:v>
                </c:pt>
                <c:pt idx="139">
                  <c:v>2.5113247606772314E-3</c:v>
                </c:pt>
                <c:pt idx="140">
                  <c:v>2.5280253766837234E-3</c:v>
                </c:pt>
                <c:pt idx="141">
                  <c:v>2.5371590446803317E-3</c:v>
                </c:pt>
                <c:pt idx="142">
                  <c:v>2.5383341955281286E-3</c:v>
                </c:pt>
                <c:pt idx="143">
                  <c:v>2.5385337013607364E-3</c:v>
                </c:pt>
                <c:pt idx="144">
                  <c:v>2.5553645774659649E-3</c:v>
                </c:pt>
                <c:pt idx="145">
                  <c:v>2.5564127925064013E-3</c:v>
                </c:pt>
                <c:pt idx="146">
                  <c:v>2.5875144348958558E-3</c:v>
                </c:pt>
                <c:pt idx="147">
                  <c:v>2.5727807747101782E-3</c:v>
                </c:pt>
                <c:pt idx="148">
                  <c:v>2.5771948220126733E-3</c:v>
                </c:pt>
                <c:pt idx="149">
                  <c:v>2.599905438285316E-3</c:v>
                </c:pt>
                <c:pt idx="150">
                  <c:v>2.5868109466270287E-3</c:v>
                </c:pt>
                <c:pt idx="151">
                  <c:v>2.62388314552741E-3</c:v>
                </c:pt>
                <c:pt idx="152">
                  <c:v>2.6386613328861774E-3</c:v>
                </c:pt>
                <c:pt idx="153">
                  <c:v>2.6635826545946492E-3</c:v>
                </c:pt>
                <c:pt idx="154">
                  <c:v>2.6854495828465409E-3</c:v>
                </c:pt>
                <c:pt idx="155">
                  <c:v>2.7093337244589156E-3</c:v>
                </c:pt>
                <c:pt idx="156">
                  <c:v>2.9499909803896501E-3</c:v>
                </c:pt>
                <c:pt idx="157">
                  <c:v>3.1196636732425381E-3</c:v>
                </c:pt>
                <c:pt idx="158">
                  <c:v>3.1969715941174612E-3</c:v>
                </c:pt>
                <c:pt idx="159">
                  <c:v>3.1240806256981057E-3</c:v>
                </c:pt>
                <c:pt idx="160">
                  <c:v>2.8698481197492395E-3</c:v>
                </c:pt>
                <c:pt idx="161">
                  <c:v>2.8508516996603459E-3</c:v>
                </c:pt>
                <c:pt idx="162">
                  <c:v>2.8375209252767815E-3</c:v>
                </c:pt>
                <c:pt idx="163">
                  <c:v>2.8091549733824709E-3</c:v>
                </c:pt>
                <c:pt idx="164">
                  <c:v>2.8355746017207249E-3</c:v>
                </c:pt>
                <c:pt idx="165">
                  <c:v>2.8881114040562534E-3</c:v>
                </c:pt>
                <c:pt idx="166">
                  <c:v>2.9310131024484222E-3</c:v>
                </c:pt>
                <c:pt idx="167">
                  <c:v>2.9328211598552111E-3</c:v>
                </c:pt>
                <c:pt idx="168">
                  <c:v>2.9202211687953759E-3</c:v>
                </c:pt>
                <c:pt idx="169">
                  <c:v>2.9052214212863603E-3</c:v>
                </c:pt>
                <c:pt idx="170">
                  <c:v>2.9055503784134783E-3</c:v>
                </c:pt>
                <c:pt idx="171">
                  <c:v>2.9055588424502787E-3</c:v>
                </c:pt>
                <c:pt idx="172">
                  <c:v>2.9736239928488048E-3</c:v>
                </c:pt>
                <c:pt idx="173">
                  <c:v>3.1120424483532666E-3</c:v>
                </c:pt>
                <c:pt idx="174">
                  <c:v>3.2307073678162945E-3</c:v>
                </c:pt>
                <c:pt idx="175">
                  <c:v>3.2497548797889037E-3</c:v>
                </c:pt>
                <c:pt idx="176">
                  <c:v>3.2576005258025467E-3</c:v>
                </c:pt>
                <c:pt idx="177">
                  <c:v>3.2471710499453136E-3</c:v>
                </c:pt>
                <c:pt idx="178">
                  <c:v>3.2232595999561651E-3</c:v>
                </c:pt>
                <c:pt idx="179">
                  <c:v>3.2832139324651373E-3</c:v>
                </c:pt>
                <c:pt idx="180">
                  <c:v>3.3982331016744675E-3</c:v>
                </c:pt>
                <c:pt idx="181">
                  <c:v>3.4705161965387929E-3</c:v>
                </c:pt>
                <c:pt idx="182">
                  <c:v>3.6140951014280122E-3</c:v>
                </c:pt>
                <c:pt idx="183">
                  <c:v>3.6939015275503652E-3</c:v>
                </c:pt>
                <c:pt idx="184">
                  <c:v>3.8308975482991715E-3</c:v>
                </c:pt>
                <c:pt idx="185">
                  <c:v>4.2811500500170331E-3</c:v>
                </c:pt>
                <c:pt idx="186">
                  <c:v>4.5279328955465346E-3</c:v>
                </c:pt>
                <c:pt idx="187">
                  <c:v>4.9482414238962921E-3</c:v>
                </c:pt>
                <c:pt idx="188">
                  <c:v>5.6106429260458666E-3</c:v>
                </c:pt>
                <c:pt idx="189">
                  <c:v>6.1531215261016146E-3</c:v>
                </c:pt>
                <c:pt idx="190">
                  <c:v>1.9792374654729786E-2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17-4821-8CA5-80422B57F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6930888"/>
        <c:axId val="756932856"/>
      </c:scatterChart>
      <c:valAx>
        <c:axId val="7569308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US"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Strain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US" sz="1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932856"/>
        <c:crosses val="max"/>
        <c:crossBetween val="midCat"/>
      </c:valAx>
      <c:valAx>
        <c:axId val="75693285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chemeClr val="tx1"/>
                    </a:solidFill>
                  </a:rPr>
                  <a:t>Strain Rate (%/h)</a:t>
                </a:r>
              </a:p>
            </c:rich>
          </c:tx>
          <c:layout>
            <c:manualLayout>
              <c:xMode val="edge"/>
              <c:yMode val="edge"/>
              <c:x val="1.626612081237944E-2"/>
              <c:y val="0.373791429129237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930888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EF25BB1-4E26-4A0F-B8EE-84F8CAD025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E23C09D-9F14-463E-9D9B-3F94F6A77782}">
  <sheetPr/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2320B0F-18DD-4745-8B86-73EB0CE7D005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19050</xdr:rowOff>
    </xdr:from>
    <xdr:to>
      <xdr:col>0</xdr:col>
      <xdr:colOff>1028699</xdr:colOff>
      <xdr:row>5</xdr:row>
      <xdr:rowOff>1664</xdr:rowOff>
    </xdr:to>
    <xdr:pic>
      <xdr:nvPicPr>
        <xdr:cNvPr id="2" name="Picture 9">
          <a:extLst>
            <a:ext uri="{FF2B5EF4-FFF2-40B4-BE49-F238E27FC236}">
              <a16:creationId xmlns:a16="http://schemas.microsoft.com/office/drawing/2014/main" id="{7F24E781-8564-463C-8792-062C9F336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9050"/>
          <a:ext cx="933449" cy="9160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363311</xdr:colOff>
      <xdr:row>0</xdr:row>
      <xdr:rowOff>48987</xdr:rowOff>
    </xdr:from>
    <xdr:to>
      <xdr:col>7</xdr:col>
      <xdr:colOff>506185</xdr:colOff>
      <xdr:row>2</xdr:row>
      <xdr:rowOff>29937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8F33F00-0891-475B-85A3-E50FF51D7EA3}"/>
            </a:ext>
          </a:extLst>
        </xdr:cNvPr>
        <xdr:cNvSpPr txBox="1"/>
      </xdr:nvSpPr>
      <xdr:spPr>
        <a:xfrm>
          <a:off x="1620611" y="48987"/>
          <a:ext cx="4676774" cy="361950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 b="1"/>
            <a:t>Materials Creep Testing  - Test Datasheet</a:t>
          </a:r>
        </a:p>
      </xdr:txBody>
    </xdr:sp>
    <xdr:clientData/>
  </xdr:twoCellAnchor>
  <xdr:twoCellAnchor>
    <xdr:from>
      <xdr:col>3</xdr:col>
      <xdr:colOff>342581</xdr:colOff>
      <xdr:row>24</xdr:row>
      <xdr:rowOff>53691</xdr:rowOff>
    </xdr:from>
    <xdr:to>
      <xdr:col>8</xdr:col>
      <xdr:colOff>231377</xdr:colOff>
      <xdr:row>36</xdr:row>
      <xdr:rowOff>145131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E67DA27-735D-4C74-8D65-55E7D18D78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330577</xdr:colOff>
      <xdr:row>37</xdr:row>
      <xdr:rowOff>33851</xdr:rowOff>
    </xdr:from>
    <xdr:to>
      <xdr:col>8</xdr:col>
      <xdr:colOff>219373</xdr:colOff>
      <xdr:row>49</xdr:row>
      <xdr:rowOff>125291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6088963-8C7F-4724-95F6-1B17D08FBC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7316450" cy="125634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B0CC0F-B0A1-4723-AD7E-494D787DA92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7316450" cy="125634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F197AD-CC16-49C5-B745-56710D4B059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7316450" cy="125634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C8EC4C-C725-4229-8E48-C830CCF606B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986EE-BC80-4938-AB7F-6E3B79E231B2}">
  <dimension ref="A2:I50"/>
  <sheetViews>
    <sheetView showGridLines="0" view="pageLayout" topLeftCell="A22" zoomScale="85" zoomScaleNormal="85" zoomScalePageLayoutView="85" workbookViewId="0">
      <selection activeCell="C35" sqref="C35"/>
    </sheetView>
  </sheetViews>
  <sheetFormatPr defaultRowHeight="15" x14ac:dyDescent="0.25"/>
  <cols>
    <col min="1" max="1" width="17.5703125" customWidth="1"/>
    <col min="2" max="2" width="11.28515625" customWidth="1"/>
    <col min="3" max="3" width="13.42578125" customWidth="1"/>
    <col min="4" max="4" width="7.7109375" customWidth="1"/>
    <col min="5" max="5" width="2.5703125" customWidth="1"/>
    <col min="6" max="6" width="18.28515625" customWidth="1"/>
    <col min="7" max="7" width="10" customWidth="1"/>
    <col min="8" max="8" width="10.5703125" customWidth="1"/>
    <col min="9" max="9" width="3.7109375" customWidth="1"/>
  </cols>
  <sheetData>
    <row r="2" spans="1:9" ht="15" customHeight="1" x14ac:dyDescent="0.25">
      <c r="H2" s="2"/>
      <c r="I2" s="2"/>
    </row>
    <row r="3" spans="1:9" ht="12" customHeight="1" x14ac:dyDescent="0.25">
      <c r="H3" s="2"/>
      <c r="I3" s="2"/>
    </row>
    <row r="4" spans="1:9" ht="15.75" x14ac:dyDescent="0.25">
      <c r="B4" s="40" t="s">
        <v>7</v>
      </c>
      <c r="C4" s="108" t="s">
        <v>101</v>
      </c>
      <c r="D4" s="108"/>
      <c r="E4" s="53"/>
      <c r="F4" s="40" t="s">
        <v>8</v>
      </c>
      <c r="G4" s="117" t="s">
        <v>102</v>
      </c>
      <c r="H4" s="117"/>
      <c r="I4" s="3"/>
    </row>
    <row r="5" spans="1:9" ht="15.75" x14ac:dyDescent="0.25">
      <c r="B5" s="40" t="s">
        <v>9</v>
      </c>
      <c r="C5" s="109">
        <v>43748.435416666667</v>
      </c>
      <c r="D5" s="109"/>
      <c r="E5" s="54"/>
      <c r="F5" s="40" t="s">
        <v>75</v>
      </c>
      <c r="G5" s="110">
        <v>1900579</v>
      </c>
      <c r="H5" s="110"/>
    </row>
    <row r="6" spans="1:9" ht="7.5" customHeight="1" x14ac:dyDescent="0.25"/>
    <row r="7" spans="1:9" x14ac:dyDescent="0.25">
      <c r="A7" s="97" t="s">
        <v>1</v>
      </c>
      <c r="B7" s="98"/>
      <c r="C7" s="99"/>
      <c r="F7" s="112" t="s">
        <v>0</v>
      </c>
      <c r="G7" s="113"/>
      <c r="H7" s="114"/>
    </row>
    <row r="8" spans="1:9" x14ac:dyDescent="0.25">
      <c r="A8" s="32" t="s">
        <v>2</v>
      </c>
      <c r="B8" s="116">
        <v>316</v>
      </c>
      <c r="C8" s="116"/>
      <c r="D8" s="6"/>
      <c r="E8" s="6"/>
      <c r="F8" s="40" t="s">
        <v>10</v>
      </c>
      <c r="G8" s="111" t="s">
        <v>98</v>
      </c>
      <c r="H8" s="111"/>
    </row>
    <row r="9" spans="1:9" x14ac:dyDescent="0.25">
      <c r="A9" s="32" t="s">
        <v>3</v>
      </c>
      <c r="B9" s="107"/>
      <c r="C9" s="107"/>
      <c r="D9" s="6"/>
      <c r="E9" s="6"/>
      <c r="F9" s="40" t="s">
        <v>11</v>
      </c>
      <c r="G9" s="111" t="s">
        <v>99</v>
      </c>
      <c r="H9" s="111"/>
    </row>
    <row r="10" spans="1:9" x14ac:dyDescent="0.25">
      <c r="A10" s="32" t="s">
        <v>4</v>
      </c>
      <c r="B10" s="107" t="s">
        <v>100</v>
      </c>
      <c r="C10" s="107"/>
      <c r="D10" s="7"/>
      <c r="E10" s="7"/>
    </row>
    <row r="11" spans="1:9" x14ac:dyDescent="0.25">
      <c r="A11" s="32" t="s">
        <v>19</v>
      </c>
      <c r="B11" s="107" t="s">
        <v>18</v>
      </c>
      <c r="C11" s="107"/>
      <c r="D11" s="5"/>
      <c r="E11" s="5"/>
      <c r="F11" s="97" t="s">
        <v>47</v>
      </c>
      <c r="G11" s="99"/>
    </row>
    <row r="12" spans="1:9" x14ac:dyDescent="0.25">
      <c r="A12" s="32" t="s">
        <v>80</v>
      </c>
      <c r="B12" s="107" t="s">
        <v>12</v>
      </c>
      <c r="C12" s="107"/>
      <c r="D12" s="57"/>
      <c r="E12" s="5"/>
      <c r="F12" s="41" t="s">
        <v>48</v>
      </c>
      <c r="G12" s="33">
        <v>0.10100000000000001</v>
      </c>
    </row>
    <row r="13" spans="1:9" x14ac:dyDescent="0.25">
      <c r="A13" s="32" t="s">
        <v>37</v>
      </c>
      <c r="B13" s="107" t="s">
        <v>36</v>
      </c>
      <c r="C13" s="107"/>
      <c r="D13" s="5"/>
      <c r="E13" s="5"/>
      <c r="F13" s="41" t="s">
        <v>49</v>
      </c>
      <c r="G13" s="34">
        <f>100/384</f>
        <v>0.26041666666666669</v>
      </c>
    </row>
    <row r="14" spans="1:9" ht="8.25" customHeight="1" x14ac:dyDescent="0.25"/>
    <row r="15" spans="1:9" x14ac:dyDescent="0.25">
      <c r="A15" s="36" t="s">
        <v>83</v>
      </c>
      <c r="B15" s="31" t="s">
        <v>82</v>
      </c>
      <c r="C15" s="32" t="s">
        <v>84</v>
      </c>
      <c r="F15" s="36" t="s">
        <v>5</v>
      </c>
      <c r="G15" s="49" t="s">
        <v>31</v>
      </c>
      <c r="H15" s="49" t="s">
        <v>32</v>
      </c>
    </row>
    <row r="16" spans="1:9" x14ac:dyDescent="0.25">
      <c r="A16" s="32" t="s">
        <v>85</v>
      </c>
      <c r="B16" s="43">
        <v>5.2</v>
      </c>
      <c r="C16" s="38">
        <f>B16*25.4</f>
        <v>132.07999999999998</v>
      </c>
      <c r="D16" t="s">
        <v>24</v>
      </c>
      <c r="F16" s="32" t="s">
        <v>19</v>
      </c>
      <c r="G16" s="115" t="s">
        <v>27</v>
      </c>
      <c r="H16" s="115"/>
    </row>
    <row r="17" spans="1:8" x14ac:dyDescent="0.25">
      <c r="A17" s="52" t="s">
        <v>90</v>
      </c>
      <c r="B17" s="43">
        <v>5</v>
      </c>
      <c r="C17" s="38">
        <f>B17*25.4</f>
        <v>127</v>
      </c>
      <c r="F17" s="32" t="s">
        <v>33</v>
      </c>
      <c r="G17" s="33">
        <v>1247</v>
      </c>
      <c r="H17" s="42">
        <f>(G17-32)*5/9</f>
        <v>675</v>
      </c>
    </row>
    <row r="18" spans="1:8" x14ac:dyDescent="0.25">
      <c r="A18" s="32" t="s">
        <v>20</v>
      </c>
      <c r="B18" s="34" t="s">
        <v>107</v>
      </c>
      <c r="C18" s="38" t="s">
        <v>107</v>
      </c>
      <c r="F18" s="32" t="s">
        <v>34</v>
      </c>
      <c r="G18" s="43">
        <v>13.03539</v>
      </c>
      <c r="H18" s="44">
        <f>G18*6.895</f>
        <v>89.879014049999995</v>
      </c>
    </row>
    <row r="19" spans="1:8" x14ac:dyDescent="0.25">
      <c r="A19" s="32" t="s">
        <v>21</v>
      </c>
      <c r="B19" s="34">
        <v>1.99078</v>
      </c>
      <c r="C19" s="38">
        <f t="shared" ref="C19:C20" si="0">B19*25.4</f>
        <v>50.565811999999994</v>
      </c>
      <c r="F19" s="32" t="s">
        <v>35</v>
      </c>
      <c r="G19" s="38">
        <f>G18*B21*1000</f>
        <v>15506.926108634807</v>
      </c>
      <c r="H19" s="45"/>
    </row>
    <row r="20" spans="1:8" ht="15" customHeight="1" x14ac:dyDescent="0.25">
      <c r="A20" s="32" t="s">
        <v>22</v>
      </c>
      <c r="B20" s="34">
        <v>0.59923999999999999</v>
      </c>
      <c r="C20" s="38">
        <f t="shared" si="0"/>
        <v>15.220695999999998</v>
      </c>
      <c r="F20" s="32" t="s">
        <v>71</v>
      </c>
      <c r="G20" s="38">
        <f>IF(LEFT(G4,1)="D",G19,G19/_xlfn.NUMBERVALUE(LEFT(G4,2)))</f>
        <v>775.34630543174035</v>
      </c>
      <c r="H20" s="45"/>
    </row>
    <row r="21" spans="1:8" x14ac:dyDescent="0.25">
      <c r="A21" s="32" t="s">
        <v>23</v>
      </c>
      <c r="B21" s="35">
        <f>IF(OR(B11="Round bar", B11="Round x-weld"), PI()*(B18/2)^2, (B19*B20)-0.003353)</f>
        <v>1.1896020072</v>
      </c>
      <c r="C21" s="50">
        <f>B21*645.16</f>
        <v>767.48363096515197</v>
      </c>
    </row>
    <row r="22" spans="1:8" ht="15.75" x14ac:dyDescent="0.25">
      <c r="F22" s="29" t="s">
        <v>73</v>
      </c>
      <c r="G22" s="100" t="s">
        <v>74</v>
      </c>
      <c r="H22" s="100"/>
    </row>
    <row r="23" spans="1:8" ht="15.75" x14ac:dyDescent="0.25">
      <c r="A23" s="97" t="s">
        <v>38</v>
      </c>
      <c r="B23" s="98"/>
      <c r="C23" s="99"/>
      <c r="F23" s="30">
        <f>MAX(Data!G9:G5000)</f>
        <v>3674.9</v>
      </c>
      <c r="G23" s="101" t="str">
        <f>IF(B33="Yes", "Ruptured",MAX(Data!I9:I5000))</f>
        <v>Ruptured</v>
      </c>
      <c r="H23" s="101"/>
    </row>
    <row r="24" spans="1:8" x14ac:dyDescent="0.25">
      <c r="A24" s="37" t="s">
        <v>41</v>
      </c>
      <c r="B24" s="37" t="s">
        <v>40</v>
      </c>
      <c r="C24" s="37" t="s">
        <v>39</v>
      </c>
      <c r="F24" s="68" t="s">
        <v>106</v>
      </c>
      <c r="G24" s="106">
        <f>IF(G16="stress-rupture","N/A",C5+F23/24)</f>
        <v>43901.556250000001</v>
      </c>
      <c r="H24" s="106"/>
    </row>
    <row r="25" spans="1:8" x14ac:dyDescent="0.25">
      <c r="A25" s="51"/>
      <c r="B25" s="33"/>
      <c r="C25" s="58"/>
    </row>
    <row r="26" spans="1:8" x14ac:dyDescent="0.25">
      <c r="A26" s="51"/>
      <c r="B26" s="33"/>
      <c r="C26" s="33"/>
    </row>
    <row r="27" spans="1:8" x14ac:dyDescent="0.25">
      <c r="A27" s="51"/>
      <c r="B27" s="33"/>
      <c r="C27" s="33"/>
    </row>
    <row r="28" spans="1:8" x14ac:dyDescent="0.25">
      <c r="A28" s="51"/>
      <c r="B28" s="33"/>
      <c r="C28" s="33"/>
    </row>
    <row r="30" spans="1:8" x14ac:dyDescent="0.25">
      <c r="A30" s="97" t="s">
        <v>91</v>
      </c>
      <c r="B30" s="98"/>
      <c r="C30" s="99"/>
    </row>
    <row r="31" spans="1:8" x14ac:dyDescent="0.25">
      <c r="A31" s="32" t="s">
        <v>97</v>
      </c>
      <c r="B31" s="102">
        <v>43901</v>
      </c>
      <c r="C31" s="103"/>
    </row>
    <row r="32" spans="1:8" x14ac:dyDescent="0.25">
      <c r="A32" s="32" t="s">
        <v>42</v>
      </c>
      <c r="B32" s="104">
        <v>3674.9</v>
      </c>
      <c r="C32" s="105"/>
    </row>
    <row r="33" spans="1:3" x14ac:dyDescent="0.25">
      <c r="A33" s="32" t="s">
        <v>43</v>
      </c>
      <c r="B33" s="93" t="s">
        <v>114</v>
      </c>
      <c r="C33" s="94"/>
    </row>
    <row r="34" spans="1:3" x14ac:dyDescent="0.25">
      <c r="A34" s="32" t="s">
        <v>94</v>
      </c>
      <c r="B34" s="95">
        <f>MAX(Data!I9:I5000)/100</f>
        <v>9.5868564703525644E-2</v>
      </c>
      <c r="C34" s="96"/>
    </row>
    <row r="35" spans="1:3" x14ac:dyDescent="0.25">
      <c r="A35" s="52" t="s">
        <v>86</v>
      </c>
      <c r="B35" s="56">
        <v>5.7827000000000002</v>
      </c>
      <c r="C35" s="38">
        <f>B35*25.4</f>
        <v>146.88058000000001</v>
      </c>
    </row>
    <row r="36" spans="1:3" x14ac:dyDescent="0.25">
      <c r="A36" s="52" t="s">
        <v>87</v>
      </c>
      <c r="B36" s="34" t="s">
        <v>107</v>
      </c>
      <c r="C36" s="38" t="s">
        <v>107</v>
      </c>
    </row>
    <row r="37" spans="1:3" x14ac:dyDescent="0.25">
      <c r="A37" s="52" t="s">
        <v>88</v>
      </c>
      <c r="B37" s="34">
        <v>1.8080000000000001</v>
      </c>
      <c r="C37" s="38">
        <v>92.5</v>
      </c>
    </row>
    <row r="38" spans="1:3" x14ac:dyDescent="0.25">
      <c r="A38" s="52" t="s">
        <v>89</v>
      </c>
      <c r="B38" s="34">
        <v>0.47349999999999998</v>
      </c>
      <c r="C38" s="38">
        <f t="shared" ref="C38" si="1">B38*25.4</f>
        <v>12.026899999999999</v>
      </c>
    </row>
    <row r="39" spans="1:3" x14ac:dyDescent="0.25">
      <c r="A39" s="32" t="s">
        <v>92</v>
      </c>
      <c r="B39" s="89">
        <f>(B35-B17)/B16</f>
        <v>0.15051923076923079</v>
      </c>
      <c r="C39" s="90"/>
    </row>
    <row r="40" spans="1:3" x14ac:dyDescent="0.25">
      <c r="A40" s="32" t="s">
        <v>93</v>
      </c>
      <c r="B40" s="89">
        <f>IF(OR(B11="Round bar", B11="Round x-weld"), (B18^2-B36^2)/B18^2, (B19*B20-B37*B38)/(B19*B20))</f>
        <v>0.28238031205440417</v>
      </c>
      <c r="C40" s="90"/>
    </row>
    <row r="41" spans="1:3" x14ac:dyDescent="0.25">
      <c r="A41" s="32" t="s">
        <v>81</v>
      </c>
      <c r="B41" s="91">
        <v>1.7600000000000001E-3</v>
      </c>
      <c r="C41" s="92"/>
    </row>
    <row r="42" spans="1:3" x14ac:dyDescent="0.25">
      <c r="A42" s="39" t="s">
        <v>44</v>
      </c>
      <c r="B42" s="93" t="s">
        <v>115</v>
      </c>
      <c r="C42" s="94"/>
    </row>
    <row r="43" spans="1:3" x14ac:dyDescent="0.25">
      <c r="A43" s="52" t="s">
        <v>95</v>
      </c>
      <c r="B43" s="75">
        <f>B39/(B41*B32)*100</f>
        <v>2.3272004737486793</v>
      </c>
      <c r="C43" s="76"/>
    </row>
    <row r="44" spans="1:3" x14ac:dyDescent="0.25">
      <c r="A44" s="32" t="s">
        <v>45</v>
      </c>
      <c r="B44" s="73" t="s">
        <v>107</v>
      </c>
      <c r="C44" s="74"/>
    </row>
    <row r="45" spans="1:3" ht="15" customHeight="1" x14ac:dyDescent="0.25">
      <c r="A45" s="39" t="s">
        <v>44</v>
      </c>
      <c r="B45" s="73" t="s">
        <v>107</v>
      </c>
      <c r="C45" s="74"/>
    </row>
    <row r="46" spans="1:3" x14ac:dyDescent="0.25">
      <c r="A46" s="55"/>
      <c r="B46" s="55"/>
      <c r="C46" s="55"/>
    </row>
    <row r="47" spans="1:3" x14ac:dyDescent="0.25">
      <c r="A47" s="86" t="s">
        <v>72</v>
      </c>
      <c r="B47" s="87"/>
      <c r="C47" s="88"/>
    </row>
    <row r="48" spans="1:3" x14ac:dyDescent="0.25">
      <c r="A48" s="77" t="s">
        <v>113</v>
      </c>
      <c r="B48" s="78"/>
      <c r="C48" s="79"/>
    </row>
    <row r="49" spans="1:3" x14ac:dyDescent="0.25">
      <c r="A49" s="80"/>
      <c r="B49" s="81"/>
      <c r="C49" s="82"/>
    </row>
    <row r="50" spans="1:3" x14ac:dyDescent="0.25">
      <c r="A50" s="83"/>
      <c r="B50" s="84"/>
      <c r="C50" s="85"/>
    </row>
  </sheetData>
  <mergeCells count="34">
    <mergeCell ref="B39:C39"/>
    <mergeCell ref="B13:C13"/>
    <mergeCell ref="C4:D4"/>
    <mergeCell ref="C5:D5"/>
    <mergeCell ref="G5:H5"/>
    <mergeCell ref="G8:H8"/>
    <mergeCell ref="G9:H9"/>
    <mergeCell ref="F7:H7"/>
    <mergeCell ref="F11:G11"/>
    <mergeCell ref="G16:H16"/>
    <mergeCell ref="B8:C8"/>
    <mergeCell ref="B9:C9"/>
    <mergeCell ref="B10:C10"/>
    <mergeCell ref="B11:C11"/>
    <mergeCell ref="B12:C12"/>
    <mergeCell ref="G4:H4"/>
    <mergeCell ref="B34:C34"/>
    <mergeCell ref="A30:C30"/>
    <mergeCell ref="A23:C23"/>
    <mergeCell ref="A7:C7"/>
    <mergeCell ref="G22:H22"/>
    <mergeCell ref="G23:H23"/>
    <mergeCell ref="B31:C31"/>
    <mergeCell ref="B32:C32"/>
    <mergeCell ref="B33:C33"/>
    <mergeCell ref="G24:H24"/>
    <mergeCell ref="B45:C45"/>
    <mergeCell ref="B43:C43"/>
    <mergeCell ref="A48:C50"/>
    <mergeCell ref="A47:C47"/>
    <mergeCell ref="B40:C40"/>
    <mergeCell ref="B41:C41"/>
    <mergeCell ref="B44:C44"/>
    <mergeCell ref="B42:C42"/>
  </mergeCells>
  <pageMargins left="0.5" right="0.5" top="0.5" bottom="0.5" header="0.3" footer="0.3"/>
  <pageSetup orientation="portrait" r:id="rId1"/>
  <headerFooter>
    <oddFooter xml:space="preserve">&amp;C
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B9200B31-8F1E-48AF-B1E7-8ED6C1CC4604}">
          <x14:formula1>
            <xm:f>'Validation Lists'!$B$3:$B$7</xm:f>
          </x14:formula1>
          <xm:sqref>B11:C11</xm:sqref>
        </x14:dataValidation>
        <x14:dataValidation type="list" allowBlank="1" showInputMessage="1" showErrorMessage="1" xr:uid="{84D30321-F867-47DF-891C-33AC75E77DC6}">
          <x14:formula1>
            <xm:f>'Validation Lists'!$C$3:$C$7</xm:f>
          </x14:formula1>
          <xm:sqref>G16</xm:sqref>
        </x14:dataValidation>
        <x14:dataValidation type="list" allowBlank="1" showInputMessage="1" showErrorMessage="1" xr:uid="{2AF29C67-A22F-4579-BEE3-4D1DD14384B1}">
          <x14:formula1>
            <xm:f>'Validation Lists'!$D$3:$D$7</xm:f>
          </x14:formula1>
          <xm:sqref>B12:C12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11802-9EF7-4393-877F-12BEF2A06C19}">
  <dimension ref="A1:R352"/>
  <sheetViews>
    <sheetView tabSelected="1" zoomScaleNormal="100" workbookViewId="0">
      <pane ySplit="8" topLeftCell="A196" activePane="bottomLeft" state="frozen"/>
      <selection pane="bottomLeft" activeCell="K203" sqref="K203"/>
    </sheetView>
  </sheetViews>
  <sheetFormatPr defaultRowHeight="15" x14ac:dyDescent="0.25"/>
  <cols>
    <col min="1" max="1" width="11.28515625" style="15" customWidth="1"/>
    <col min="2" max="2" width="11" style="9" customWidth="1"/>
    <col min="3" max="3" width="10.85546875" style="9" customWidth="1"/>
    <col min="4" max="5" width="8.5703125" style="9" customWidth="1"/>
    <col min="6" max="6" width="8.5703125" style="1" customWidth="1"/>
    <col min="7" max="7" width="10.7109375" style="15" customWidth="1"/>
    <col min="8" max="8" width="12.85546875" style="65" customWidth="1"/>
    <col min="9" max="9" width="9.7109375" style="12" customWidth="1"/>
    <col min="10" max="10" width="10.28515625" style="12" customWidth="1"/>
    <col min="11" max="11" width="10.5703125" style="12" customWidth="1"/>
    <col min="12" max="12" width="17.7109375" style="25" customWidth="1"/>
    <col min="13" max="13" width="9.140625" style="1"/>
    <col min="14" max="14" width="9.140625" style="9"/>
    <col min="15" max="15" width="9.140625" style="1"/>
    <col min="16" max="16" width="9.140625" style="9"/>
    <col min="17" max="17" width="3.140625" customWidth="1"/>
    <col min="18" max="18" width="75.85546875" customWidth="1"/>
  </cols>
  <sheetData>
    <row r="1" spans="1:18" ht="15.75" x14ac:dyDescent="0.25">
      <c r="A1" s="18" t="s">
        <v>7</v>
      </c>
      <c r="B1" s="21" t="str">
        <f>Summary!C4</f>
        <v>G1813-316-1</v>
      </c>
      <c r="C1" s="19"/>
      <c r="D1" s="19"/>
      <c r="E1" s="19"/>
      <c r="H1" s="4" t="s">
        <v>33</v>
      </c>
      <c r="I1" s="8">
        <f>Summary!G17</f>
        <v>1247</v>
      </c>
      <c r="J1" s="21" t="s">
        <v>59</v>
      </c>
    </row>
    <row r="2" spans="1:18" ht="15.75" x14ac:dyDescent="0.25">
      <c r="A2" s="18" t="s">
        <v>9</v>
      </c>
      <c r="B2" s="4">
        <f>Summary!C5</f>
        <v>43748.435416666667</v>
      </c>
      <c r="C2" s="19"/>
      <c r="D2" s="19"/>
      <c r="E2" s="19"/>
      <c r="H2" s="4" t="s">
        <v>34</v>
      </c>
      <c r="I2" s="9">
        <f>Summary!G18</f>
        <v>13.03539</v>
      </c>
      <c r="J2" s="22" t="s">
        <v>58</v>
      </c>
    </row>
    <row r="3" spans="1:18" x14ac:dyDescent="0.25">
      <c r="A3" s="18" t="s">
        <v>6</v>
      </c>
      <c r="B3" s="21" t="str">
        <f>Summary!G4</f>
        <v>20-4</v>
      </c>
    </row>
    <row r="4" spans="1:18" ht="15.75" thickBot="1" x14ac:dyDescent="0.3">
      <c r="A4" s="18"/>
      <c r="B4" s="21"/>
    </row>
    <row r="5" spans="1:18" ht="16.5" thickBot="1" x14ac:dyDescent="0.3">
      <c r="A5" s="121" t="s">
        <v>68</v>
      </c>
      <c r="B5" s="122"/>
      <c r="C5" s="122"/>
      <c r="D5" s="122"/>
      <c r="E5" s="122"/>
      <c r="F5" s="123"/>
      <c r="G5" s="121" t="s">
        <v>67</v>
      </c>
      <c r="H5" s="122"/>
      <c r="I5" s="122"/>
      <c r="J5" s="122"/>
      <c r="K5" s="122"/>
      <c r="L5" s="123"/>
      <c r="M5" s="121" t="s">
        <v>69</v>
      </c>
      <c r="N5" s="122"/>
      <c r="O5" s="122"/>
      <c r="P5" s="123"/>
      <c r="R5" s="28" t="s">
        <v>46</v>
      </c>
    </row>
    <row r="6" spans="1:18" ht="15.75" thickBot="1" x14ac:dyDescent="0.3">
      <c r="A6" s="16"/>
      <c r="B6" s="20"/>
      <c r="C6" s="20"/>
      <c r="D6" s="20"/>
      <c r="E6" s="20"/>
      <c r="F6" s="11"/>
      <c r="G6" s="16"/>
      <c r="H6" s="66"/>
      <c r="I6" s="13"/>
      <c r="J6" s="13"/>
      <c r="K6" s="13"/>
      <c r="L6" s="27"/>
      <c r="M6" s="11"/>
      <c r="N6" s="20"/>
      <c r="O6" s="11"/>
      <c r="P6" s="20"/>
      <c r="R6" s="23"/>
    </row>
    <row r="7" spans="1:18" x14ac:dyDescent="0.25">
      <c r="A7" s="118" t="s">
        <v>55</v>
      </c>
      <c r="B7" s="118"/>
      <c r="C7" s="118"/>
      <c r="D7" s="120" t="s">
        <v>103</v>
      </c>
      <c r="E7" s="120"/>
      <c r="F7" s="120"/>
      <c r="G7" s="15" t="s">
        <v>56</v>
      </c>
      <c r="I7" s="119" t="s">
        <v>51</v>
      </c>
      <c r="J7" s="119"/>
      <c r="K7" s="119"/>
      <c r="L7" s="25" t="s">
        <v>60</v>
      </c>
      <c r="M7" s="120" t="s">
        <v>61</v>
      </c>
      <c r="N7" s="120"/>
      <c r="O7" s="120" t="s">
        <v>64</v>
      </c>
      <c r="P7" s="120"/>
      <c r="R7" s="23"/>
    </row>
    <row r="8" spans="1:18" s="10" customFormat="1" ht="15.75" thickBot="1" x14ac:dyDescent="0.3">
      <c r="A8" s="46" t="s">
        <v>50</v>
      </c>
      <c r="B8" s="47" t="s">
        <v>53</v>
      </c>
      <c r="C8" s="47" t="s">
        <v>54</v>
      </c>
      <c r="D8" s="47" t="s">
        <v>104</v>
      </c>
      <c r="E8" s="47" t="s">
        <v>108</v>
      </c>
      <c r="F8" s="47" t="s">
        <v>105</v>
      </c>
      <c r="G8" s="17" t="s">
        <v>57</v>
      </c>
      <c r="H8" s="67" t="s">
        <v>39</v>
      </c>
      <c r="I8" s="14" t="s">
        <v>52</v>
      </c>
      <c r="J8" s="14" t="s">
        <v>53</v>
      </c>
      <c r="K8" s="14" t="s">
        <v>54</v>
      </c>
      <c r="L8" s="26" t="s">
        <v>70</v>
      </c>
      <c r="M8" s="48" t="s">
        <v>62</v>
      </c>
      <c r="N8" s="47" t="s">
        <v>63</v>
      </c>
      <c r="O8" s="48" t="s">
        <v>65</v>
      </c>
      <c r="P8" s="47" t="s">
        <v>66</v>
      </c>
      <c r="R8" s="24"/>
    </row>
    <row r="9" spans="1:18" x14ac:dyDescent="0.25">
      <c r="A9" s="59">
        <v>0</v>
      </c>
      <c r="B9" s="60">
        <v>21.6</v>
      </c>
      <c r="C9" s="60">
        <v>79.5</v>
      </c>
      <c r="D9" s="60"/>
      <c r="E9" s="60"/>
      <c r="F9" s="61"/>
      <c r="G9" s="15">
        <f>A9-A$9</f>
        <v>0</v>
      </c>
      <c r="H9" s="65">
        <f>$B$2+G9/24</f>
        <v>43748.435416666667</v>
      </c>
      <c r="I9" s="12">
        <f>(J9+K9)/2</f>
        <v>0</v>
      </c>
      <c r="J9" s="12">
        <v>0</v>
      </c>
      <c r="K9" s="12">
        <v>0</v>
      </c>
      <c r="M9" s="61">
        <v>1247</v>
      </c>
      <c r="N9" s="9">
        <f>(M9-32)*5/9</f>
        <v>675</v>
      </c>
      <c r="O9" s="61">
        <v>13.1</v>
      </c>
      <c r="P9" s="9">
        <f>O9*6.895</f>
        <v>90.324499999999986</v>
      </c>
    </row>
    <row r="10" spans="1:18" x14ac:dyDescent="0.25">
      <c r="A10" s="15">
        <v>0.1</v>
      </c>
      <c r="B10" s="9">
        <v>22.5</v>
      </c>
      <c r="C10" s="9">
        <v>78.400000000000006</v>
      </c>
      <c r="G10" s="15">
        <f t="shared" ref="G10:G122" si="0">A10-A$9</f>
        <v>0.1</v>
      </c>
      <c r="H10" s="65">
        <f t="shared" ref="H10:H123" si="1">$B$2+G10/24</f>
        <v>43748.439583333333</v>
      </c>
      <c r="I10" s="12">
        <f t="shared" ref="I10:I11" si="2">(J10+K10)/2</f>
        <v>5.0580929487179307E-3</v>
      </c>
      <c r="J10" s="12">
        <f>IF((B10-B9)&gt;-5,J9+(B10-B9)*Summary!$G$13*Summary!$G$12/Summary!$B$16,J9)</f>
        <v>4.5522836538461463E-3</v>
      </c>
      <c r="K10" s="12">
        <f>IF((C9-C10)&gt;-5,K9+(C9-C10)*Summary!$G$13*Summary!$G$12/Summary!$B$16,K9)</f>
        <v>5.5639022435897151E-3</v>
      </c>
      <c r="L10" s="25">
        <f t="shared" ref="L10:L13" si="3">SLOPE(I8:I12,G8:G12)</f>
        <v>2.2761418269230782E-2</v>
      </c>
      <c r="M10" s="62">
        <v>1247</v>
      </c>
      <c r="N10" s="63">
        <f t="shared" ref="N10:N29" si="4">(M10-32)*5/9</f>
        <v>675</v>
      </c>
      <c r="O10" s="62">
        <v>13.1</v>
      </c>
      <c r="P10" s="63">
        <f t="shared" ref="P10:P29" si="5">O10*6.895</f>
        <v>90.324499999999986</v>
      </c>
      <c r="Q10" s="64"/>
    </row>
    <row r="11" spans="1:18" x14ac:dyDescent="0.25">
      <c r="A11" s="15">
        <v>0.2</v>
      </c>
      <c r="B11" s="9">
        <v>22.7</v>
      </c>
      <c r="C11" s="9">
        <v>78.3</v>
      </c>
      <c r="G11" s="15">
        <f t="shared" si="0"/>
        <v>0.2</v>
      </c>
      <c r="H11" s="65">
        <f t="shared" si="1"/>
        <v>43748.443749999999</v>
      </c>
      <c r="I11" s="12">
        <f t="shared" si="2"/>
        <v>5.8168068910256429E-3</v>
      </c>
      <c r="J11" s="12">
        <f>IF((B11-B10)&gt;-5,J10+(B11-B10)*Summary!$G$13*Summary!$G$12/Summary!$B$16,J10)</f>
        <v>5.5639022435897325E-3</v>
      </c>
      <c r="K11" s="12">
        <f>IF((C10-C11)&gt;-5,K10+(C10-C11)*Summary!$G$13*Summary!$G$12/Summary!$B$16,K10)</f>
        <v>6.0697115384615533E-3</v>
      </c>
      <c r="L11" s="25">
        <f>SLOPE(I9:I13,G9:G13)</f>
        <v>1.5823628616597363E-2</v>
      </c>
      <c r="M11" s="62">
        <v>1247</v>
      </c>
      <c r="N11" s="63">
        <f t="shared" si="4"/>
        <v>675</v>
      </c>
      <c r="O11" s="62">
        <v>13.1</v>
      </c>
      <c r="P11" s="63">
        <f t="shared" si="5"/>
        <v>90.324499999999986</v>
      </c>
      <c r="Q11" s="64"/>
    </row>
    <row r="12" spans="1:18" x14ac:dyDescent="0.25">
      <c r="A12" s="15">
        <v>0.3</v>
      </c>
      <c r="B12" s="9">
        <v>23</v>
      </c>
      <c r="C12" s="9">
        <v>78</v>
      </c>
      <c r="G12" s="15">
        <f t="shared" si="0"/>
        <v>0.3</v>
      </c>
      <c r="H12" s="65">
        <f t="shared" si="1"/>
        <v>43748.447916666664</v>
      </c>
      <c r="I12" s="12">
        <f t="shared" ref="I12:I13" si="6">(J12+K12)/2</f>
        <v>7.3342347756410221E-3</v>
      </c>
      <c r="J12" s="12">
        <f>IF((B12-B11)&gt;-5,J11+(B12-B11)*Summary!$G$13*Summary!$G$12/Summary!$B$16,J11)</f>
        <v>7.0813301282051213E-3</v>
      </c>
      <c r="K12" s="12">
        <f>IF((C11-C12)&gt;-5,K11+(C11-C12)*Summary!$G$13*Summary!$G$12/Summary!$B$16,K11)</f>
        <v>7.5871394230769239E-3</v>
      </c>
      <c r="L12" s="25">
        <f t="shared" si="3"/>
        <v>1.041489217393499E-2</v>
      </c>
      <c r="M12" s="62">
        <v>1247</v>
      </c>
      <c r="N12" s="63">
        <f t="shared" si="4"/>
        <v>675</v>
      </c>
      <c r="O12" s="62">
        <v>13.1</v>
      </c>
      <c r="P12" s="63">
        <f t="shared" si="5"/>
        <v>90.324499999999986</v>
      </c>
      <c r="Q12" s="64"/>
    </row>
    <row r="13" spans="1:18" x14ac:dyDescent="0.25">
      <c r="A13" s="15">
        <v>0.5</v>
      </c>
      <c r="B13" s="9">
        <v>23.3</v>
      </c>
      <c r="C13" s="9">
        <v>77.7</v>
      </c>
      <c r="G13" s="15">
        <f t="shared" si="0"/>
        <v>0.5</v>
      </c>
      <c r="H13" s="65">
        <f t="shared" si="1"/>
        <v>43748.456250000003</v>
      </c>
      <c r="I13" s="12">
        <f t="shared" si="6"/>
        <v>8.8516626602564014E-3</v>
      </c>
      <c r="J13" s="12">
        <f>IF((B13-B12)&gt;-5,J12+(B13-B12)*Summary!$G$13*Summary!$G$12/Summary!$B$16,J12)</f>
        <v>8.59875801282051E-3</v>
      </c>
      <c r="K13" s="12">
        <f>IF((C12-C13)&gt;-5,K12+(C12-C13)*Summary!$G$13*Summary!$G$12/Summary!$B$16,K12)</f>
        <v>9.1045673076922944E-3</v>
      </c>
      <c r="L13" s="25">
        <f t="shared" si="3"/>
        <v>1.1012126128262606E-2</v>
      </c>
      <c r="M13" s="62">
        <v>1247</v>
      </c>
      <c r="N13" s="63">
        <f t="shared" si="4"/>
        <v>675</v>
      </c>
      <c r="O13" s="62">
        <v>13.1</v>
      </c>
      <c r="P13" s="63">
        <f t="shared" si="5"/>
        <v>90.324499999999986</v>
      </c>
      <c r="Q13" s="64"/>
    </row>
    <row r="14" spans="1:18" x14ac:dyDescent="0.25">
      <c r="A14" s="15">
        <v>1</v>
      </c>
      <c r="B14" s="9">
        <v>24.5</v>
      </c>
      <c r="C14" s="9">
        <v>76.7</v>
      </c>
      <c r="G14" s="15">
        <f t="shared" si="0"/>
        <v>1</v>
      </c>
      <c r="H14" s="65">
        <f t="shared" si="1"/>
        <v>43748.477083333331</v>
      </c>
      <c r="I14" s="12">
        <f t="shared" ref="I14:I29" si="7">(J14+K14)/2</f>
        <v>1.4415564903846146E-2</v>
      </c>
      <c r="J14" s="12">
        <f>IF((B14-B13)&gt;-5,J13+(B14-B13)*Summary!$G$13*Summary!$G$12/Summary!$B$16,J13)</f>
        <v>1.4668469551282046E-2</v>
      </c>
      <c r="K14" s="12">
        <f>IF((C13-C14)&gt;-5,K13+(C13-C14)*Summary!$G$13*Summary!$G$12/Summary!$B$16,K13)</f>
        <v>1.4162660256410244E-2</v>
      </c>
      <c r="L14" s="25">
        <f t="shared" ref="L14:L29" si="8">SLOPE(I12:I16,G12:G16)</f>
        <v>1.1060723071548633E-2</v>
      </c>
      <c r="M14" s="62">
        <v>1247</v>
      </c>
      <c r="N14" s="63">
        <f t="shared" si="4"/>
        <v>675</v>
      </c>
      <c r="O14" s="62">
        <v>13.1</v>
      </c>
      <c r="P14" s="63">
        <f t="shared" si="5"/>
        <v>90.324499999999986</v>
      </c>
      <c r="Q14" s="64"/>
    </row>
    <row r="15" spans="1:18" x14ac:dyDescent="0.25">
      <c r="A15" s="15">
        <v>1.3</v>
      </c>
      <c r="B15" s="9">
        <v>25.2</v>
      </c>
      <c r="C15" s="9">
        <v>75.900000000000006</v>
      </c>
      <c r="G15" s="15">
        <f t="shared" si="0"/>
        <v>1.3</v>
      </c>
      <c r="H15" s="65">
        <f t="shared" si="1"/>
        <v>43748.489583333336</v>
      </c>
      <c r="I15" s="12">
        <f t="shared" si="7"/>
        <v>1.8209134615384599E-2</v>
      </c>
      <c r="J15" s="12">
        <f>IF((B15-B14)&gt;-5,J14+(B15-B14)*Summary!$G$13*Summary!$G$12/Summary!$B$16,J14)</f>
        <v>1.8209134615384606E-2</v>
      </c>
      <c r="K15" s="12">
        <f>IF((C14-C15)&gt;-5,K14+(C14-C15)*Summary!$G$13*Summary!$G$12/Summary!$B$16,K14)</f>
        <v>1.8209134615384589E-2</v>
      </c>
      <c r="L15" s="25">
        <f t="shared" si="8"/>
        <v>1.0317776558435528E-2</v>
      </c>
      <c r="M15" s="62">
        <v>1247</v>
      </c>
      <c r="N15" s="63">
        <f t="shared" si="4"/>
        <v>675</v>
      </c>
      <c r="O15" s="62">
        <v>13.1</v>
      </c>
      <c r="P15" s="63">
        <f t="shared" si="5"/>
        <v>90.324499999999986</v>
      </c>
      <c r="Q15" s="64"/>
    </row>
    <row r="16" spans="1:18" x14ac:dyDescent="0.25">
      <c r="A16" s="15">
        <v>1.7</v>
      </c>
      <c r="B16" s="9">
        <v>26.1</v>
      </c>
      <c r="C16" s="9">
        <v>75.099999999999994</v>
      </c>
      <c r="G16" s="15">
        <f t="shared" si="0"/>
        <v>1.7</v>
      </c>
      <c r="H16" s="65">
        <f t="shared" si="1"/>
        <v>43748.506249999999</v>
      </c>
      <c r="I16" s="12">
        <f t="shared" si="7"/>
        <v>2.2508513621794887E-2</v>
      </c>
      <c r="J16" s="12">
        <f>IF((B16-B15)&gt;-5,J15+(B16-B15)*Summary!$G$13*Summary!$G$12/Summary!$B$16,J15)</f>
        <v>2.2761418269230772E-2</v>
      </c>
      <c r="K16" s="12">
        <f>IF((C15-C16)&gt;-5,K15+(C15-C16)*Summary!$G$13*Summary!$G$12/Summary!$B$16,K15)</f>
        <v>2.2255608974359006E-2</v>
      </c>
      <c r="L16" s="25">
        <f t="shared" si="8"/>
        <v>8.9982740500743324E-3</v>
      </c>
      <c r="M16" s="62">
        <v>1247</v>
      </c>
      <c r="N16" s="63">
        <f t="shared" si="4"/>
        <v>675</v>
      </c>
      <c r="O16" s="62">
        <v>13.1</v>
      </c>
      <c r="P16" s="63">
        <f t="shared" si="5"/>
        <v>90.324499999999986</v>
      </c>
      <c r="Q16" s="64"/>
    </row>
    <row r="17" spans="1:17" x14ac:dyDescent="0.25">
      <c r="A17" s="15">
        <v>2</v>
      </c>
      <c r="B17" s="9">
        <v>26.4</v>
      </c>
      <c r="C17" s="9">
        <v>74.900000000000006</v>
      </c>
      <c r="G17" s="15">
        <f t="shared" si="0"/>
        <v>2</v>
      </c>
      <c r="H17" s="65">
        <f t="shared" si="1"/>
        <v>43748.518750000003</v>
      </c>
      <c r="I17" s="12">
        <f t="shared" si="7"/>
        <v>2.377303685897434E-2</v>
      </c>
      <c r="J17" s="12">
        <f>IF((B17-B16)&gt;-5,J16+(B17-B16)*Summary!$G$13*Summary!$G$12/Summary!$B$16,J16)</f>
        <v>2.427884615384614E-2</v>
      </c>
      <c r="K17" s="12">
        <f>IF((C16-C17)&gt;-5,K16+(C16-C17)*Summary!$G$13*Summary!$G$12/Summary!$B$16,K16)</f>
        <v>2.3267227564102537E-2</v>
      </c>
      <c r="L17" s="25">
        <f t="shared" si="8"/>
        <v>8.1554644734946821E-3</v>
      </c>
      <c r="M17" s="62">
        <v>1247</v>
      </c>
      <c r="N17" s="63">
        <f t="shared" si="4"/>
        <v>675</v>
      </c>
      <c r="O17" s="62">
        <v>13.1</v>
      </c>
      <c r="P17" s="63">
        <f t="shared" si="5"/>
        <v>90.324499999999986</v>
      </c>
      <c r="Q17" s="64"/>
    </row>
    <row r="18" spans="1:17" x14ac:dyDescent="0.25">
      <c r="A18" s="15">
        <v>2.5</v>
      </c>
      <c r="B18" s="9">
        <v>27.4</v>
      </c>
      <c r="C18" s="9">
        <v>74.099999999999994</v>
      </c>
      <c r="G18" s="15">
        <f t="shared" si="0"/>
        <v>2.5</v>
      </c>
      <c r="H18" s="65">
        <f t="shared" si="1"/>
        <v>43748.539583333331</v>
      </c>
      <c r="I18" s="12">
        <f t="shared" si="7"/>
        <v>2.8325320512820523E-2</v>
      </c>
      <c r="J18" s="12">
        <f>IF((B18-B17)&gt;-5,J17+(B18-B17)*Summary!$G$13*Summary!$G$12/Summary!$B$16,J17)</f>
        <v>2.9336939102564089E-2</v>
      </c>
      <c r="K18" s="12">
        <f>IF((C17-C18)&gt;-5,K17+(C17-C18)*Summary!$G$13*Summary!$G$12/Summary!$B$16,K17)</f>
        <v>2.7313701923076954E-2</v>
      </c>
      <c r="L18" s="25">
        <f t="shared" si="8"/>
        <v>7.4811222865454746E-3</v>
      </c>
      <c r="M18" s="62">
        <v>1247</v>
      </c>
      <c r="N18" s="63">
        <f t="shared" si="4"/>
        <v>675</v>
      </c>
      <c r="O18" s="62">
        <v>13.1</v>
      </c>
      <c r="P18" s="63">
        <f t="shared" si="5"/>
        <v>90.324499999999986</v>
      </c>
      <c r="Q18" s="64"/>
    </row>
    <row r="19" spans="1:17" x14ac:dyDescent="0.25">
      <c r="A19" s="15">
        <v>3</v>
      </c>
      <c r="B19" s="9">
        <v>28.2</v>
      </c>
      <c r="C19" s="9">
        <v>73.3</v>
      </c>
      <c r="G19" s="15">
        <f t="shared" si="0"/>
        <v>3</v>
      </c>
      <c r="H19" s="65">
        <f t="shared" si="1"/>
        <v>43748.560416666667</v>
      </c>
      <c r="I19" s="12">
        <f t="shared" si="7"/>
        <v>3.2371794871794882E-2</v>
      </c>
      <c r="J19" s="12">
        <f>IF((B19-B18)&gt;-5,J18+(B19-B18)*Summary!$G$13*Summary!$G$12/Summary!$B$16,J18)</f>
        <v>3.3383413461538454E-2</v>
      </c>
      <c r="K19" s="12">
        <f>IF((C18-C19)&gt;-5,K18+(C18-C19)*Summary!$G$13*Summary!$G$12/Summary!$B$16,K18)</f>
        <v>3.1360176282051302E-2</v>
      </c>
      <c r="L19" s="25">
        <f t="shared" si="8"/>
        <v>7.0900509781167183E-3</v>
      </c>
      <c r="M19" s="62">
        <v>1247</v>
      </c>
      <c r="N19" s="63">
        <f t="shared" si="4"/>
        <v>675</v>
      </c>
      <c r="O19" s="62">
        <v>13.1</v>
      </c>
      <c r="P19" s="63">
        <f t="shared" si="5"/>
        <v>90.324499999999986</v>
      </c>
      <c r="Q19" s="64"/>
    </row>
    <row r="20" spans="1:17" x14ac:dyDescent="0.25">
      <c r="A20" s="15">
        <v>4</v>
      </c>
      <c r="B20" s="9">
        <v>29.6</v>
      </c>
      <c r="C20" s="9">
        <v>72</v>
      </c>
      <c r="G20" s="15">
        <f t="shared" si="0"/>
        <v>4</v>
      </c>
      <c r="H20" s="65">
        <f t="shared" si="1"/>
        <v>43748.602083333331</v>
      </c>
      <c r="I20" s="12">
        <f t="shared" si="7"/>
        <v>3.9200220352564111E-2</v>
      </c>
      <c r="J20" s="12">
        <f>IF((B20-B19)&gt;-5,J19+(B20-B19)*Summary!$G$13*Summary!$G$12/Summary!$B$16,J19)</f>
        <v>4.0464743589743592E-2</v>
      </c>
      <c r="K20" s="12">
        <f>IF((C19-C20)&gt;-5,K19+(C19-C20)*Summary!$G$13*Summary!$G$12/Summary!$B$16,K19)</f>
        <v>3.7935697115384623E-2</v>
      </c>
      <c r="L20" s="25">
        <f t="shared" si="8"/>
        <v>6.1877415602271486E-3</v>
      </c>
      <c r="M20" s="62">
        <v>1247</v>
      </c>
      <c r="N20" s="63">
        <f t="shared" si="4"/>
        <v>675</v>
      </c>
      <c r="O20" s="62">
        <v>13.1</v>
      </c>
      <c r="P20" s="63">
        <f t="shared" si="5"/>
        <v>90.324499999999986</v>
      </c>
      <c r="Q20" s="64"/>
    </row>
    <row r="21" spans="1:17" x14ac:dyDescent="0.25">
      <c r="A21" s="15">
        <v>5</v>
      </c>
      <c r="B21" s="9">
        <v>30.8</v>
      </c>
      <c r="C21" s="9">
        <v>70.8</v>
      </c>
      <c r="G21" s="15">
        <f t="shared" si="0"/>
        <v>5</v>
      </c>
      <c r="H21" s="65">
        <f t="shared" si="1"/>
        <v>43748.643750000003</v>
      </c>
      <c r="I21" s="12">
        <f t="shared" si="7"/>
        <v>4.5269931891025655E-2</v>
      </c>
      <c r="J21" s="12">
        <f>IF((B21-B20)&gt;-5,J20+(B21-B20)*Summary!$G$13*Summary!$G$12/Summary!$B$16,J20)</f>
        <v>4.6534455128205129E-2</v>
      </c>
      <c r="K21" s="12">
        <f>IF((C20-C21)&gt;-5,K20+(C20-C21)*Summary!$G$13*Summary!$G$12/Summary!$B$16,K20)</f>
        <v>4.4005408653846174E-2</v>
      </c>
      <c r="L21" s="25">
        <f t="shared" si="8"/>
        <v>5.4870852636445377E-3</v>
      </c>
      <c r="M21" s="62">
        <v>1247</v>
      </c>
      <c r="N21" s="63">
        <f t="shared" si="4"/>
        <v>675</v>
      </c>
      <c r="O21" s="62">
        <v>13.1</v>
      </c>
      <c r="P21" s="63">
        <f t="shared" si="5"/>
        <v>90.324499999999986</v>
      </c>
      <c r="Q21" s="64"/>
    </row>
    <row r="22" spans="1:17" x14ac:dyDescent="0.25">
      <c r="A22" s="15">
        <v>6.1</v>
      </c>
      <c r="B22" s="9">
        <v>32.1</v>
      </c>
      <c r="C22" s="9">
        <v>70</v>
      </c>
      <c r="G22" s="15">
        <f t="shared" si="0"/>
        <v>6.1</v>
      </c>
      <c r="H22" s="65">
        <f t="shared" si="1"/>
        <v>43748.689583333333</v>
      </c>
      <c r="I22" s="12">
        <f t="shared" si="7"/>
        <v>5.0580929487179488E-2</v>
      </c>
      <c r="J22" s="12">
        <f>IF((B22-B21)&gt;-5,J21+(B22-B21)*Summary!$G$13*Summary!$G$12/Summary!$B$16,J21)</f>
        <v>5.3109975961538464E-2</v>
      </c>
      <c r="K22" s="12">
        <f>IF((C21-C22)&gt;-5,K21+(C21-C22)*Summary!$G$13*Summary!$G$12/Summary!$B$16,K21)</f>
        <v>4.8051883012820519E-2</v>
      </c>
      <c r="L22" s="25">
        <f t="shared" si="8"/>
        <v>4.3920373245224433E-3</v>
      </c>
      <c r="M22" s="62">
        <v>1247</v>
      </c>
      <c r="N22" s="63">
        <f t="shared" si="4"/>
        <v>675</v>
      </c>
      <c r="O22" s="62">
        <v>13.1</v>
      </c>
      <c r="P22" s="63">
        <f t="shared" si="5"/>
        <v>90.324499999999986</v>
      </c>
      <c r="Q22" s="64"/>
    </row>
    <row r="23" spans="1:17" x14ac:dyDescent="0.25">
      <c r="A23" s="15">
        <v>10.3</v>
      </c>
      <c r="B23" s="9">
        <v>36.299999999999997</v>
      </c>
      <c r="C23" s="9">
        <v>65.3</v>
      </c>
      <c r="G23" s="15">
        <f t="shared" si="0"/>
        <v>10.3</v>
      </c>
      <c r="H23" s="65">
        <f t="shared" si="1"/>
        <v>43748.864583333336</v>
      </c>
      <c r="I23" s="12">
        <f t="shared" si="7"/>
        <v>7.3089443108974361E-2</v>
      </c>
      <c r="J23" s="12">
        <f>IF((B23-B22)&gt;-5,J22+(B23-B22)*Summary!$G$13*Summary!$G$12/Summary!$B$16,J22)</f>
        <v>7.4353966346153821E-2</v>
      </c>
      <c r="K23" s="12">
        <f>IF((C22-C23)&gt;-5,K22+(C22-C23)*Summary!$G$13*Summary!$G$12/Summary!$B$16,K22)</f>
        <v>7.1824919871794901E-2</v>
      </c>
      <c r="L23" s="25">
        <f t="shared" si="8"/>
        <v>3.6432801908089099E-3</v>
      </c>
      <c r="M23" s="62">
        <v>1247</v>
      </c>
      <c r="N23" s="63">
        <f t="shared" si="4"/>
        <v>675</v>
      </c>
      <c r="O23" s="62">
        <v>13.1</v>
      </c>
      <c r="P23" s="63">
        <f t="shared" si="5"/>
        <v>90.324499999999986</v>
      </c>
      <c r="Q23" s="64"/>
    </row>
    <row r="24" spans="1:17" x14ac:dyDescent="0.25">
      <c r="A24" s="15">
        <v>22.3</v>
      </c>
      <c r="B24" s="9">
        <v>45.1</v>
      </c>
      <c r="C24" s="9">
        <v>55.4</v>
      </c>
      <c r="G24" s="15">
        <f t="shared" si="0"/>
        <v>22.3</v>
      </c>
      <c r="H24" s="65">
        <f t="shared" si="1"/>
        <v>43749.364583333336</v>
      </c>
      <c r="I24" s="12">
        <f t="shared" si="7"/>
        <v>0.1203826121794872</v>
      </c>
      <c r="J24" s="12">
        <f>IF((B24-B23)&gt;-5,J23+(B24-B23)*Summary!$G$13*Summary!$G$12/Summary!$B$16,J23)</f>
        <v>0.11886518429487179</v>
      </c>
      <c r="K24" s="12">
        <f>IF((C23-C24)&gt;-5,K23+(C23-C24)*Summary!$G$13*Summary!$G$12/Summary!$B$16,K23)</f>
        <v>0.1219000400641026</v>
      </c>
      <c r="L24" s="25">
        <f t="shared" si="8"/>
        <v>3.1491225646567752E-3</v>
      </c>
      <c r="M24" s="62">
        <v>1247</v>
      </c>
      <c r="N24" s="63">
        <f t="shared" si="4"/>
        <v>675</v>
      </c>
      <c r="O24" s="62">
        <v>13.1</v>
      </c>
      <c r="P24" s="63">
        <f t="shared" si="5"/>
        <v>90.324499999999986</v>
      </c>
      <c r="Q24" s="64"/>
    </row>
    <row r="25" spans="1:17" x14ac:dyDescent="0.25">
      <c r="A25" s="15">
        <v>46.5</v>
      </c>
      <c r="B25" s="9">
        <v>60.1</v>
      </c>
      <c r="C25" s="9">
        <v>39.9</v>
      </c>
      <c r="G25" s="15">
        <f t="shared" si="0"/>
        <v>46.5</v>
      </c>
      <c r="H25" s="65">
        <f t="shared" si="1"/>
        <v>43750.372916666667</v>
      </c>
      <c r="I25" s="12">
        <f t="shared" si="7"/>
        <v>0.19751852964743594</v>
      </c>
      <c r="J25" s="12">
        <f>IF((B25-B24)&gt;-5,J24+(B25-B24)*Summary!$G$13*Summary!$G$12/Summary!$B$16,J24)</f>
        <v>0.19473657852564102</v>
      </c>
      <c r="K25" s="12">
        <f>IF((C24-C25)&gt;-5,K24+(C24-C25)*Summary!$G$13*Summary!$G$12/Summary!$B$16,K24)</f>
        <v>0.20030048076923082</v>
      </c>
      <c r="L25" s="25">
        <f t="shared" si="8"/>
        <v>2.8379292264322344E-3</v>
      </c>
      <c r="M25" s="62">
        <v>1247</v>
      </c>
      <c r="N25" s="63">
        <f t="shared" si="4"/>
        <v>675</v>
      </c>
      <c r="O25" s="62">
        <v>13.1</v>
      </c>
      <c r="P25" s="63">
        <f t="shared" si="5"/>
        <v>90.324499999999986</v>
      </c>
      <c r="Q25" s="64"/>
    </row>
    <row r="26" spans="1:17" x14ac:dyDescent="0.25">
      <c r="A26" s="15">
        <v>75.599999999999994</v>
      </c>
      <c r="B26" s="9">
        <v>74</v>
      </c>
      <c r="C26" s="9">
        <v>24.4</v>
      </c>
      <c r="G26" s="15">
        <f t="shared" si="0"/>
        <v>75.599999999999994</v>
      </c>
      <c r="H26" s="65">
        <f t="shared" si="1"/>
        <v>43751.585416666669</v>
      </c>
      <c r="I26" s="12">
        <f t="shared" si="7"/>
        <v>0.27187249599358976</v>
      </c>
      <c r="J26" s="12">
        <f>IF((B26-B25)&gt;-5,J25+(B26-B25)*Summary!$G$13*Summary!$G$12/Summary!$B$16,J25)</f>
        <v>0.26504407051282053</v>
      </c>
      <c r="K26" s="12">
        <f>IF((C25-C26)&gt;-5,K25+(C25-C26)*Summary!$G$13*Summary!$G$12/Summary!$B$16,K25)</f>
        <v>0.27870092147435904</v>
      </c>
      <c r="L26" s="25">
        <f t="shared" si="8"/>
        <v>2.5901368487799212E-3</v>
      </c>
      <c r="M26" s="62">
        <v>1247</v>
      </c>
      <c r="N26" s="63">
        <f t="shared" si="4"/>
        <v>675</v>
      </c>
      <c r="O26" s="62">
        <v>13.1</v>
      </c>
      <c r="P26" s="63">
        <f t="shared" si="5"/>
        <v>90.324499999999986</v>
      </c>
      <c r="Q26" s="64"/>
    </row>
    <row r="27" spans="1:17" x14ac:dyDescent="0.25">
      <c r="A27" s="15">
        <v>98.3</v>
      </c>
      <c r="B27" s="9">
        <v>84.1</v>
      </c>
      <c r="C27" s="9">
        <v>13.3</v>
      </c>
      <c r="G27" s="15">
        <f t="shared" si="0"/>
        <v>98.3</v>
      </c>
      <c r="H27" s="65">
        <f t="shared" si="1"/>
        <v>43752.53125</v>
      </c>
      <c r="I27" s="12">
        <f t="shared" si="7"/>
        <v>0.32548828125000007</v>
      </c>
      <c r="J27" s="12">
        <f>IF((B27-B26)&gt;-5,J26+(B27-B26)*Summary!$G$13*Summary!$G$12/Summary!$B$16,J26)</f>
        <v>0.31613080929487181</v>
      </c>
      <c r="K27" s="12">
        <f>IF((C26-C27)&gt;-5,K26+(C26-C27)*Summary!$G$13*Summary!$G$12/Summary!$B$16,K26)</f>
        <v>0.33484575320512827</v>
      </c>
      <c r="L27" s="25">
        <f t="shared" si="8"/>
        <v>2.412332880373228E-3</v>
      </c>
      <c r="M27" s="62">
        <v>1247</v>
      </c>
      <c r="N27" s="63">
        <f t="shared" si="4"/>
        <v>675</v>
      </c>
      <c r="O27" s="62">
        <v>13.1</v>
      </c>
      <c r="P27" s="63">
        <f t="shared" si="5"/>
        <v>90.324499999999986</v>
      </c>
      <c r="Q27" s="64"/>
    </row>
    <row r="28" spans="1:17" x14ac:dyDescent="0.25">
      <c r="A28" s="15">
        <v>118.8</v>
      </c>
      <c r="B28" s="9">
        <v>93</v>
      </c>
      <c r="C28" s="9">
        <v>3.5</v>
      </c>
      <c r="G28" s="15">
        <f t="shared" si="0"/>
        <v>118.8</v>
      </c>
      <c r="H28" s="65">
        <f t="shared" si="1"/>
        <v>43753.385416666664</v>
      </c>
      <c r="I28" s="12">
        <f t="shared" si="7"/>
        <v>0.37278145032051291</v>
      </c>
      <c r="J28" s="12">
        <f>IF((B28-B27)&gt;-5,J27+(B28-B27)*Summary!$G$13*Summary!$G$12/Summary!$B$16,J27)</f>
        <v>0.36114783653846161</v>
      </c>
      <c r="K28" s="12">
        <f>IF((C27-C28)&gt;-5,K27+(C27-C28)*Summary!$G$13*Summary!$G$12/Summary!$B$16,K27)</f>
        <v>0.38441506410256415</v>
      </c>
      <c r="L28" s="25">
        <f t="shared" si="8"/>
        <v>2.2498712784927571E-3</v>
      </c>
      <c r="M28" s="62">
        <v>1247</v>
      </c>
      <c r="N28" s="63">
        <f t="shared" si="4"/>
        <v>675</v>
      </c>
      <c r="O28" s="62">
        <v>13.1</v>
      </c>
      <c r="P28" s="63">
        <f t="shared" si="5"/>
        <v>90.324499999999986</v>
      </c>
      <c r="Q28" s="64"/>
    </row>
    <row r="29" spans="1:17" x14ac:dyDescent="0.25">
      <c r="A29" s="15">
        <v>118.8</v>
      </c>
      <c r="B29" s="9">
        <v>26.7</v>
      </c>
      <c r="C29" s="9">
        <v>65.8</v>
      </c>
      <c r="G29" s="15">
        <f t="shared" si="0"/>
        <v>118.8</v>
      </c>
      <c r="H29" s="65">
        <f t="shared" si="1"/>
        <v>43753.385416666664</v>
      </c>
      <c r="I29" s="12">
        <f t="shared" si="7"/>
        <v>0.37278145032051291</v>
      </c>
      <c r="J29" s="12">
        <f>IF((B29-B28)&gt;-5,J28+(B29-B28)*Summary!$G$13*Summary!$G$12/Summary!$B$16,J28)</f>
        <v>0.36114783653846161</v>
      </c>
      <c r="K29" s="12">
        <f>IF((C28-C29)&gt;-5,K28+(C28-C29)*Summary!$G$13*Summary!$G$12/Summary!$B$16,K28)</f>
        <v>0.38441506410256415</v>
      </c>
      <c r="L29" s="25">
        <f t="shared" si="8"/>
        <v>2.1047554299378174E-3</v>
      </c>
      <c r="M29" s="62">
        <v>1247</v>
      </c>
      <c r="N29" s="63">
        <f t="shared" si="4"/>
        <v>675</v>
      </c>
      <c r="O29" s="62">
        <v>13.1</v>
      </c>
      <c r="P29" s="63">
        <f t="shared" si="5"/>
        <v>90.324499999999986</v>
      </c>
      <c r="Q29" s="64"/>
    </row>
    <row r="30" spans="1:17" x14ac:dyDescent="0.25">
      <c r="A30" s="15">
        <v>148.30000000000001</v>
      </c>
      <c r="B30" s="9">
        <v>38.299999999999997</v>
      </c>
      <c r="C30" s="9">
        <v>52.8</v>
      </c>
      <c r="G30" s="15">
        <f t="shared" si="0"/>
        <v>148.30000000000001</v>
      </c>
      <c r="H30" s="65">
        <f t="shared" si="1"/>
        <v>43754.614583333336</v>
      </c>
      <c r="I30" s="12">
        <f t="shared" ref="I30:I37" si="9">(J30+K30)/2</f>
        <v>0.43499599358974361</v>
      </c>
      <c r="J30" s="12">
        <f>IF((B30-B29)&gt;-5,J29+(B30-B29)*Summary!$G$13*Summary!$G$12/Summary!$B$16,J29)</f>
        <v>0.41982171474358981</v>
      </c>
      <c r="K30" s="12">
        <f>IF((C29-C30)&gt;-5,K29+(C29-C30)*Summary!$G$13*Summary!$G$12/Summary!$B$16,K29)</f>
        <v>0.45017027243589747</v>
      </c>
      <c r="L30" s="25">
        <f t="shared" ref="L30:L37" si="10">SLOPE(I28:I32,G28:G32)</f>
        <v>2.0104319000903361E-3</v>
      </c>
      <c r="M30" s="62">
        <v>1247</v>
      </c>
      <c r="N30" s="63">
        <f t="shared" ref="N30:N37" si="11">(M30-32)*5/9</f>
        <v>675</v>
      </c>
      <c r="O30" s="62">
        <v>13.1</v>
      </c>
      <c r="P30" s="63">
        <f t="shared" ref="P30:P37" si="12">O30*6.895</f>
        <v>90.324499999999986</v>
      </c>
    </row>
    <row r="31" spans="1:17" x14ac:dyDescent="0.25">
      <c r="A31" s="15">
        <v>169.5</v>
      </c>
      <c r="B31" s="9">
        <v>46.4</v>
      </c>
      <c r="C31" s="9">
        <v>44.7</v>
      </c>
      <c r="G31" s="15">
        <f t="shared" si="0"/>
        <v>169.5</v>
      </c>
      <c r="H31" s="65">
        <f t="shared" si="1"/>
        <v>43755.497916666667</v>
      </c>
      <c r="I31" s="12">
        <f t="shared" si="9"/>
        <v>0.47596654647435899</v>
      </c>
      <c r="J31" s="12">
        <f>IF((B31-B30)&gt;-5,J30+(B31-B30)*Summary!$G$13*Summary!$G$12/Summary!$B$16,J30)</f>
        <v>0.46079226762820519</v>
      </c>
      <c r="K31" s="12">
        <f>IF((C30-C31)&gt;-5,K30+(C30-C31)*Summary!$G$13*Summary!$G$12/Summary!$B$16,K30)</f>
        <v>0.49114082532051284</v>
      </c>
      <c r="L31" s="25">
        <f t="shared" si="10"/>
        <v>1.9797921040112998E-3</v>
      </c>
      <c r="M31" s="62">
        <v>1247</v>
      </c>
      <c r="N31" s="63">
        <f t="shared" si="11"/>
        <v>675</v>
      </c>
      <c r="O31" s="62">
        <v>13.1</v>
      </c>
      <c r="P31" s="63">
        <f t="shared" si="12"/>
        <v>90.324499999999986</v>
      </c>
    </row>
    <row r="32" spans="1:17" x14ac:dyDescent="0.25">
      <c r="A32" s="15">
        <v>190.9</v>
      </c>
      <c r="B32" s="9">
        <v>54.4</v>
      </c>
      <c r="C32" s="9">
        <v>36.4</v>
      </c>
      <c r="G32" s="15">
        <f t="shared" si="0"/>
        <v>190.9</v>
      </c>
      <c r="H32" s="65">
        <f t="shared" si="1"/>
        <v>43756.389583333337</v>
      </c>
      <c r="I32" s="12">
        <f t="shared" si="9"/>
        <v>0.51719000400641035</v>
      </c>
      <c r="J32" s="12">
        <f>IF((B32-B31)&gt;-5,J31+(B32-B31)*Summary!$G$13*Summary!$G$12/Summary!$B$16,J31)</f>
        <v>0.50125701121794874</v>
      </c>
      <c r="K32" s="12">
        <f>IF((C31-C32)&gt;-5,K31+(C31-C32)*Summary!$G$13*Summary!$G$12/Summary!$B$16,K31)</f>
        <v>0.53312299679487185</v>
      </c>
      <c r="L32" s="25">
        <f t="shared" si="10"/>
        <v>1.917347907702596E-3</v>
      </c>
      <c r="M32" s="62">
        <v>1247</v>
      </c>
      <c r="N32" s="63">
        <f t="shared" si="11"/>
        <v>675</v>
      </c>
      <c r="O32" s="62">
        <v>13.1</v>
      </c>
      <c r="P32" s="63">
        <f t="shared" si="12"/>
        <v>90.324499999999986</v>
      </c>
    </row>
    <row r="33" spans="1:16" x14ac:dyDescent="0.25">
      <c r="A33" s="15">
        <v>215.1</v>
      </c>
      <c r="B33" s="9">
        <v>63.4</v>
      </c>
      <c r="C33" s="9">
        <v>26.8</v>
      </c>
      <c r="G33" s="15">
        <f t="shared" si="0"/>
        <v>215.1</v>
      </c>
      <c r="H33" s="65">
        <f t="shared" si="1"/>
        <v>43757.397916666669</v>
      </c>
      <c r="I33" s="12">
        <f t="shared" si="9"/>
        <v>0.5642302684294872</v>
      </c>
      <c r="J33" s="12">
        <f>IF((B33-B32)&gt;-5,J32+(B33-B32)*Summary!$G$13*Summary!$G$12/Summary!$B$16,J32)</f>
        <v>0.54677984775641031</v>
      </c>
      <c r="K33" s="12">
        <f>IF((C32-C33)&gt;-5,K32+(C32-C33)*Summary!$G$13*Summary!$G$12/Summary!$B$16,K32)</f>
        <v>0.5816806891025641</v>
      </c>
      <c r="L33" s="25">
        <f t="shared" si="10"/>
        <v>1.8811584082728586E-3</v>
      </c>
      <c r="M33" s="62">
        <v>1247</v>
      </c>
      <c r="N33" s="63">
        <f t="shared" si="11"/>
        <v>675</v>
      </c>
      <c r="O33" s="62">
        <v>13.1</v>
      </c>
      <c r="P33" s="63">
        <f t="shared" si="12"/>
        <v>90.324499999999986</v>
      </c>
    </row>
    <row r="34" spans="1:16" x14ac:dyDescent="0.25">
      <c r="A34" s="15">
        <v>238.2</v>
      </c>
      <c r="B34" s="9">
        <v>71.8</v>
      </c>
      <c r="C34" s="9">
        <v>18.3</v>
      </c>
      <c r="G34" s="15">
        <f t="shared" si="0"/>
        <v>238.2</v>
      </c>
      <c r="H34" s="65">
        <f t="shared" si="1"/>
        <v>43758.36041666667</v>
      </c>
      <c r="I34" s="12">
        <f t="shared" si="9"/>
        <v>0.60697115384615385</v>
      </c>
      <c r="J34" s="12">
        <f>IF((B34-B33)&gt;-5,J33+(B34-B33)*Summary!$G$13*Summary!$G$12/Summary!$B$16,J33)</f>
        <v>0.58926782852564108</v>
      </c>
      <c r="K34" s="12">
        <f>IF((C33-C34)&gt;-5,K33+(C33-C34)*Summary!$G$13*Summary!$G$12/Summary!$B$16,K33)</f>
        <v>0.62467447916666663</v>
      </c>
      <c r="L34" s="25">
        <f t="shared" si="10"/>
        <v>1.8568351722302017E-3</v>
      </c>
      <c r="M34" s="62">
        <v>1247</v>
      </c>
      <c r="N34" s="63">
        <f t="shared" si="11"/>
        <v>675</v>
      </c>
      <c r="O34" s="62">
        <v>13.1</v>
      </c>
      <c r="P34" s="63">
        <f t="shared" si="12"/>
        <v>90.324499999999986</v>
      </c>
    </row>
    <row r="35" spans="1:16" x14ac:dyDescent="0.25">
      <c r="A35" s="15">
        <v>265.89999999999998</v>
      </c>
      <c r="B35" s="9">
        <v>82</v>
      </c>
      <c r="C35" s="9">
        <v>8.6999999999999993</v>
      </c>
      <c r="G35" s="15">
        <f t="shared" si="0"/>
        <v>265.89999999999998</v>
      </c>
      <c r="H35" s="65">
        <f t="shared" si="1"/>
        <v>43759.514583333337</v>
      </c>
      <c r="I35" s="12">
        <f t="shared" si="9"/>
        <v>0.6570462740384615</v>
      </c>
      <c r="J35" s="12">
        <f>IF((B35-B34)&gt;-5,J34+(B35-B34)*Summary!$G$13*Summary!$G$12/Summary!$B$16,J34)</f>
        <v>0.64086037660256412</v>
      </c>
      <c r="K35" s="12">
        <f>IF((C34-C35)&gt;-5,K34+(C34-C35)*Summary!$G$13*Summary!$G$12/Summary!$B$16,K34)</f>
        <v>0.67323217147435899</v>
      </c>
      <c r="L35" s="25">
        <f t="shared" si="10"/>
        <v>1.8208328518848674E-3</v>
      </c>
      <c r="M35" s="62">
        <v>1247</v>
      </c>
      <c r="N35" s="63">
        <f t="shared" si="11"/>
        <v>675</v>
      </c>
      <c r="O35" s="62">
        <v>13.1</v>
      </c>
      <c r="P35" s="63">
        <f t="shared" si="12"/>
        <v>90.324499999999986</v>
      </c>
    </row>
    <row r="36" spans="1:16" x14ac:dyDescent="0.25">
      <c r="A36" s="15">
        <v>265.89999999999998</v>
      </c>
      <c r="B36" s="9">
        <v>12.4</v>
      </c>
      <c r="C36" s="9">
        <v>90.9</v>
      </c>
      <c r="G36" s="15">
        <f t="shared" si="0"/>
        <v>265.89999999999998</v>
      </c>
      <c r="H36" s="65">
        <f t="shared" si="1"/>
        <v>43759.514583333337</v>
      </c>
      <c r="I36" s="12">
        <f t="shared" si="9"/>
        <v>0.6570462740384615</v>
      </c>
      <c r="J36" s="12">
        <f>IF((B36-B35)&gt;-5,J35+(B36-B35)*Summary!$G$13*Summary!$G$12/Summary!$B$16,J35)</f>
        <v>0.64086037660256412</v>
      </c>
      <c r="K36" s="12">
        <f>IF((C35-C36)&gt;-5,K35+(C35-C36)*Summary!$G$13*Summary!$G$12/Summary!$B$16,K35)</f>
        <v>0.67323217147435899</v>
      </c>
      <c r="L36" s="25">
        <f t="shared" si="10"/>
        <v>1.8291208743617172E-3</v>
      </c>
      <c r="M36" s="62">
        <v>1247</v>
      </c>
      <c r="N36" s="63">
        <f t="shared" si="11"/>
        <v>675</v>
      </c>
      <c r="O36" s="62">
        <v>13.1</v>
      </c>
      <c r="P36" s="63">
        <f t="shared" si="12"/>
        <v>90.324499999999986</v>
      </c>
    </row>
    <row r="37" spans="1:16" x14ac:dyDescent="0.25">
      <c r="A37" s="15">
        <v>285.60000000000002</v>
      </c>
      <c r="B37" s="9">
        <v>19.5</v>
      </c>
      <c r="C37" s="9">
        <v>83.9</v>
      </c>
      <c r="G37" s="15">
        <f t="shared" si="0"/>
        <v>285.60000000000002</v>
      </c>
      <c r="H37" s="65">
        <f t="shared" si="1"/>
        <v>43760.335416666669</v>
      </c>
      <c r="I37" s="12">
        <f t="shared" si="9"/>
        <v>0.69270582932692304</v>
      </c>
      <c r="J37" s="12">
        <f>IF((B37-B36)&gt;-5,J36+(B37-B36)*Summary!$G$13*Summary!$G$12/Summary!$B$16,J36)</f>
        <v>0.67677283653846154</v>
      </c>
      <c r="K37" s="12">
        <f>IF((C36-C37)&gt;-5,K36+(C36-C37)*Summary!$G$13*Summary!$G$12/Summary!$B$16,K36)</f>
        <v>0.70863882211538465</v>
      </c>
      <c r="L37" s="25">
        <f t="shared" si="10"/>
        <v>1.8308042278531952E-3</v>
      </c>
      <c r="M37" s="62">
        <v>1247</v>
      </c>
      <c r="N37" s="63">
        <f t="shared" si="11"/>
        <v>675</v>
      </c>
      <c r="O37" s="62">
        <v>13.1</v>
      </c>
      <c r="P37" s="63">
        <f t="shared" si="12"/>
        <v>90.324499999999986</v>
      </c>
    </row>
    <row r="38" spans="1:16" x14ac:dyDescent="0.25">
      <c r="A38" s="15">
        <v>311.3</v>
      </c>
      <c r="B38" s="9">
        <v>29.2</v>
      </c>
      <c r="C38" s="9">
        <v>74.599999999999994</v>
      </c>
      <c r="D38" s="9">
        <v>1248</v>
      </c>
      <c r="F38" s="1">
        <v>1247.2</v>
      </c>
      <c r="G38" s="15">
        <f t="shared" si="0"/>
        <v>311.3</v>
      </c>
      <c r="H38" s="65">
        <f t="shared" si="1"/>
        <v>43761.40625</v>
      </c>
      <c r="I38" s="12">
        <f t="shared" ref="I38:I44" si="13">(J38+K38)/2</f>
        <v>0.74075771233974363</v>
      </c>
      <c r="J38" s="12">
        <f>IF((B38-B37)&gt;-5,J37+(B38-B37)*Summary!$G$13*Summary!$G$12/Summary!$B$16,J37)</f>
        <v>0.72583633814102566</v>
      </c>
      <c r="K38" s="12">
        <f>IF((C37-C38)&gt;-5,K37+(C37-C38)*Summary!$G$13*Summary!$G$12/Summary!$B$16,K37)</f>
        <v>0.75567908653846161</v>
      </c>
      <c r="L38" s="25">
        <f t="shared" ref="L38:L44" si="14">SLOPE(I36:I40,G36:G40)</f>
        <v>1.8218267799055344E-3</v>
      </c>
      <c r="M38" s="62">
        <v>1247</v>
      </c>
      <c r="N38" s="63">
        <f t="shared" ref="N38:N44" si="15">(M38-32)*5/9</f>
        <v>675</v>
      </c>
      <c r="O38" s="62">
        <v>13.1</v>
      </c>
      <c r="P38" s="63">
        <f t="shared" ref="P38:P44" si="16">O38*6.895</f>
        <v>90.324499999999986</v>
      </c>
    </row>
    <row r="39" spans="1:16" x14ac:dyDescent="0.25">
      <c r="A39" s="15">
        <v>336.8</v>
      </c>
      <c r="B39" s="9">
        <v>38.299999999999997</v>
      </c>
      <c r="C39" s="9">
        <v>65.599999999999994</v>
      </c>
      <c r="D39" s="9">
        <v>1247.9000000000001</v>
      </c>
      <c r="F39" s="1">
        <v>1247.3</v>
      </c>
      <c r="G39" s="15">
        <f t="shared" si="0"/>
        <v>336.8</v>
      </c>
      <c r="H39" s="65">
        <f t="shared" si="1"/>
        <v>43762.46875</v>
      </c>
      <c r="I39" s="12">
        <f t="shared" si="13"/>
        <v>0.78653345352564108</v>
      </c>
      <c r="J39" s="12">
        <f>IF((B39-B38)&gt;-5,J38+(B39-B38)*Summary!$G$13*Summary!$G$12/Summary!$B$16,J38)</f>
        <v>0.77186498397435899</v>
      </c>
      <c r="K39" s="12">
        <f>IF((C38-C39)&gt;-5,K38+(C38-C39)*Summary!$G$13*Summary!$G$12/Summary!$B$16,K38)</f>
        <v>0.80120192307692317</v>
      </c>
      <c r="L39" s="25">
        <f t="shared" si="14"/>
        <v>1.8152277329584999E-3</v>
      </c>
      <c r="M39" s="62">
        <v>1247</v>
      </c>
      <c r="N39" s="63">
        <f t="shared" si="15"/>
        <v>675</v>
      </c>
      <c r="O39" s="62">
        <v>13.1</v>
      </c>
      <c r="P39" s="63">
        <f t="shared" si="16"/>
        <v>90.324499999999986</v>
      </c>
    </row>
    <row r="40" spans="1:16" x14ac:dyDescent="0.25">
      <c r="A40" s="15">
        <v>358.1</v>
      </c>
      <c r="B40" s="9">
        <v>45.9</v>
      </c>
      <c r="C40" s="9">
        <v>58.1</v>
      </c>
      <c r="D40" s="9">
        <v>1248.0999999999999</v>
      </c>
      <c r="F40" s="1">
        <v>1247.5999999999999</v>
      </c>
      <c r="G40" s="15">
        <f t="shared" si="0"/>
        <v>358.1</v>
      </c>
      <c r="H40" s="65">
        <f t="shared" si="1"/>
        <v>43763.356249999997</v>
      </c>
      <c r="I40" s="12">
        <f t="shared" si="13"/>
        <v>0.82472205528846154</v>
      </c>
      <c r="J40" s="12">
        <f>IF((B40-B39)&gt;-5,J39+(B40-B39)*Summary!$G$13*Summary!$G$12/Summary!$B$16,J39)</f>
        <v>0.81030649038461544</v>
      </c>
      <c r="K40" s="12">
        <f>IF((C39-C40)&gt;-5,K39+(C39-C40)*Summary!$G$13*Summary!$G$12/Summary!$B$16,K39)</f>
        <v>0.83913762019230775</v>
      </c>
      <c r="L40" s="25">
        <f t="shared" si="14"/>
        <v>1.8072006861499252E-3</v>
      </c>
      <c r="M40" s="62">
        <v>1247</v>
      </c>
      <c r="N40" s="63">
        <f t="shared" si="15"/>
        <v>675</v>
      </c>
      <c r="O40" s="62">
        <v>13.1</v>
      </c>
      <c r="P40" s="63">
        <f t="shared" si="16"/>
        <v>90.324499999999986</v>
      </c>
    </row>
    <row r="41" spans="1:16" x14ac:dyDescent="0.25">
      <c r="A41" s="15">
        <v>385.1</v>
      </c>
      <c r="B41" s="9">
        <v>55.9</v>
      </c>
      <c r="C41" s="9">
        <v>48.7</v>
      </c>
      <c r="D41" s="9">
        <v>1249.3</v>
      </c>
      <c r="F41" s="1">
        <v>1248.9000000000001</v>
      </c>
      <c r="G41" s="15">
        <f t="shared" si="0"/>
        <v>385.1</v>
      </c>
      <c r="H41" s="65">
        <f t="shared" si="1"/>
        <v>43764.481249999997</v>
      </c>
      <c r="I41" s="12">
        <f t="shared" si="13"/>
        <v>0.87378555689102577</v>
      </c>
      <c r="J41" s="12">
        <f>IF((B41-B40)&gt;-5,J40+(B41-B40)*Summary!$G$13*Summary!$G$12/Summary!$B$16,J40)</f>
        <v>0.86088741987179496</v>
      </c>
      <c r="K41" s="12">
        <f>IF((C40-C41)&gt;-5,K40+(C40-C41)*Summary!$G$13*Summary!$G$12/Summary!$B$16,K40)</f>
        <v>0.88668369391025648</v>
      </c>
      <c r="L41" s="25">
        <f t="shared" si="14"/>
        <v>1.8136626043748509E-3</v>
      </c>
      <c r="M41" s="62">
        <v>1247</v>
      </c>
      <c r="N41" s="63">
        <f t="shared" si="15"/>
        <v>675</v>
      </c>
      <c r="O41" s="62">
        <v>13.1</v>
      </c>
      <c r="P41" s="63">
        <f t="shared" si="16"/>
        <v>90.324499999999986</v>
      </c>
    </row>
    <row r="42" spans="1:16" x14ac:dyDescent="0.25">
      <c r="A42" s="15">
        <v>410.1</v>
      </c>
      <c r="B42" s="9">
        <v>64.8</v>
      </c>
      <c r="C42" s="9">
        <v>39.6</v>
      </c>
      <c r="D42" s="9">
        <v>1248.5</v>
      </c>
      <c r="F42" s="1">
        <v>1247.7</v>
      </c>
      <c r="G42" s="15">
        <f t="shared" si="0"/>
        <v>410.1</v>
      </c>
      <c r="H42" s="65">
        <f t="shared" si="1"/>
        <v>43765.522916666669</v>
      </c>
      <c r="I42" s="12">
        <f t="shared" si="13"/>
        <v>0.91930839342948723</v>
      </c>
      <c r="J42" s="12">
        <f>IF((B42-B41)&gt;-5,J41+(B42-B41)*Summary!$G$13*Summary!$G$12/Summary!$B$16,J41)</f>
        <v>0.90590444711538465</v>
      </c>
      <c r="K42" s="12">
        <f>IF((C41-C42)&gt;-5,K41+(C41-C42)*Summary!$G$13*Summary!$G$12/Summary!$B$16,K41)</f>
        <v>0.9327123397435898</v>
      </c>
      <c r="L42" s="25">
        <f t="shared" si="14"/>
        <v>1.8072103891930461E-3</v>
      </c>
      <c r="M42" s="62">
        <v>1247</v>
      </c>
      <c r="N42" s="63">
        <f t="shared" si="15"/>
        <v>675</v>
      </c>
      <c r="O42" s="62">
        <v>13.1</v>
      </c>
      <c r="P42" s="63">
        <f t="shared" si="16"/>
        <v>90.324499999999986</v>
      </c>
    </row>
    <row r="43" spans="1:16" x14ac:dyDescent="0.25">
      <c r="A43" s="15">
        <v>433.1</v>
      </c>
      <c r="B43" s="9">
        <v>73.2</v>
      </c>
      <c r="C43" s="9">
        <v>31.5</v>
      </c>
      <c r="D43" s="9">
        <v>1249.0999999999999</v>
      </c>
      <c r="F43" s="1">
        <v>1248.3</v>
      </c>
      <c r="G43" s="15">
        <f t="shared" si="0"/>
        <v>433.1</v>
      </c>
      <c r="H43" s="65">
        <f t="shared" si="1"/>
        <v>43766.481249999997</v>
      </c>
      <c r="I43" s="12">
        <f t="shared" si="13"/>
        <v>0.96103766025641035</v>
      </c>
      <c r="J43" s="12">
        <f>IF((B43-B42)&gt;-5,J42+(B43-B42)*Summary!$G$13*Summary!$G$12/Summary!$B$16,J42)</f>
        <v>0.94839242788461542</v>
      </c>
      <c r="K43" s="12">
        <f>IF((C42-C43)&gt;-5,K42+(C42-C43)*Summary!$G$13*Summary!$G$12/Summary!$B$16,K42)</f>
        <v>0.97368289262820518</v>
      </c>
      <c r="L43" s="25">
        <f t="shared" si="14"/>
        <v>1.7869580107613484E-3</v>
      </c>
      <c r="M43" s="62">
        <v>1247</v>
      </c>
      <c r="N43" s="63">
        <f t="shared" si="15"/>
        <v>675</v>
      </c>
      <c r="O43" s="62">
        <v>13.1</v>
      </c>
      <c r="P43" s="63">
        <f t="shared" si="16"/>
        <v>90.324499999999986</v>
      </c>
    </row>
    <row r="44" spans="1:16" x14ac:dyDescent="0.25">
      <c r="A44" s="15">
        <v>459</v>
      </c>
      <c r="B44" s="9">
        <v>82.3</v>
      </c>
      <c r="C44" s="9">
        <v>22.5</v>
      </c>
      <c r="D44" s="9">
        <v>1248.5</v>
      </c>
      <c r="F44" s="1">
        <v>1247.9000000000001</v>
      </c>
      <c r="G44" s="15">
        <f t="shared" si="0"/>
        <v>459</v>
      </c>
      <c r="H44" s="65">
        <f t="shared" si="1"/>
        <v>43767.560416666667</v>
      </c>
      <c r="I44" s="12">
        <f t="shared" si="13"/>
        <v>1.0068134014423078</v>
      </c>
      <c r="J44" s="12">
        <f>IF((B44-B43)&gt;-5,J43+(B44-B43)*Summary!$G$13*Summary!$G$12/Summary!$B$16,J43)</f>
        <v>0.99442107371794874</v>
      </c>
      <c r="K44" s="12">
        <f>IF((C43-C44)&gt;-5,K43+(C43-C44)*Summary!$G$13*Summary!$G$12/Summary!$B$16,K43)</f>
        <v>1.0192057291666667</v>
      </c>
      <c r="L44" s="25">
        <f t="shared" si="14"/>
        <v>1.7703301681913401E-3</v>
      </c>
      <c r="M44" s="62">
        <v>1247</v>
      </c>
      <c r="N44" s="63">
        <f t="shared" si="15"/>
        <v>675</v>
      </c>
      <c r="O44" s="62">
        <v>13.1</v>
      </c>
      <c r="P44" s="63">
        <f t="shared" si="16"/>
        <v>90.324499999999986</v>
      </c>
    </row>
    <row r="45" spans="1:16" x14ac:dyDescent="0.25">
      <c r="A45" s="15">
        <v>481.1</v>
      </c>
      <c r="B45" s="9">
        <v>90</v>
      </c>
      <c r="C45" s="9">
        <v>15</v>
      </c>
      <c r="D45" s="9">
        <v>1248.9000000000001</v>
      </c>
      <c r="F45" s="1">
        <v>1248.2</v>
      </c>
      <c r="G45" s="15">
        <f t="shared" si="0"/>
        <v>481.1</v>
      </c>
      <c r="H45" s="65">
        <f t="shared" si="1"/>
        <v>43768.481249999997</v>
      </c>
      <c r="I45" s="12">
        <f t="shared" ref="I45:I48" si="17">(J45+K45)/2</f>
        <v>1.0452549078525641</v>
      </c>
      <c r="J45" s="12">
        <f>IF((B45-B44)&gt;-5,J44+(B45-B44)*Summary!$G$13*Summary!$G$12/Summary!$B$16,J44)</f>
        <v>1.033368389423077</v>
      </c>
      <c r="K45" s="12">
        <f>IF((C44-C45)&gt;-5,K44+(C44-C45)*Summary!$G$13*Summary!$G$12/Summary!$B$16,K44)</f>
        <v>1.0571414262820513</v>
      </c>
      <c r="L45" s="25">
        <f t="shared" ref="L45:L48" si="18">SLOPE(I43:I47,G43:G47)</f>
        <v>1.7615038322464959E-3</v>
      </c>
      <c r="M45" s="62">
        <v>1247</v>
      </c>
      <c r="N45" s="63">
        <f t="shared" ref="N45:N48" si="19">(M45-32)*5/9</f>
        <v>675</v>
      </c>
      <c r="O45" s="62">
        <v>13.1</v>
      </c>
      <c r="P45" s="63">
        <f t="shared" ref="P45:P48" si="20">O45*6.895</f>
        <v>90.324499999999986</v>
      </c>
    </row>
    <row r="46" spans="1:16" x14ac:dyDescent="0.25">
      <c r="A46" s="15">
        <v>481.1</v>
      </c>
      <c r="B46" s="9">
        <v>10</v>
      </c>
      <c r="C46" s="9">
        <v>83.2</v>
      </c>
      <c r="D46" s="9">
        <v>1248.9000000000001</v>
      </c>
      <c r="F46" s="1">
        <v>1248.2</v>
      </c>
      <c r="G46" s="15">
        <f t="shared" si="0"/>
        <v>481.1</v>
      </c>
      <c r="H46" s="65">
        <f t="shared" si="1"/>
        <v>43768.481249999997</v>
      </c>
      <c r="I46" s="12">
        <f t="shared" si="17"/>
        <v>1.0452549078525641</v>
      </c>
      <c r="J46" s="12">
        <f>IF((B46-B45)&gt;-5,J45+(B46-B45)*Summary!$G$13*Summary!$G$12/Summary!$B$16,J45)</f>
        <v>1.033368389423077</v>
      </c>
      <c r="K46" s="12">
        <f>IF((C45-C46)&gt;-5,K45+(C45-C46)*Summary!$G$13*Summary!$G$12/Summary!$B$16,K45)</f>
        <v>1.0571414262820513</v>
      </c>
      <c r="L46" s="25">
        <f t="shared" si="18"/>
        <v>1.8101345507043935E-3</v>
      </c>
      <c r="M46" s="62">
        <v>1247</v>
      </c>
      <c r="N46" s="63">
        <f t="shared" si="19"/>
        <v>675</v>
      </c>
      <c r="O46" s="62">
        <v>13.1</v>
      </c>
      <c r="P46" s="63">
        <f t="shared" si="20"/>
        <v>90.324499999999986</v>
      </c>
    </row>
    <row r="47" spans="1:16" x14ac:dyDescent="0.25">
      <c r="A47" s="15">
        <v>505.9</v>
      </c>
      <c r="B47" s="9">
        <v>18.8</v>
      </c>
      <c r="C47" s="9">
        <v>74.5</v>
      </c>
      <c r="D47" s="9">
        <v>1248.7</v>
      </c>
      <c r="F47" s="1">
        <v>1248.2</v>
      </c>
      <c r="G47" s="15">
        <f t="shared" si="0"/>
        <v>505.9</v>
      </c>
      <c r="H47" s="65">
        <f t="shared" si="1"/>
        <v>43769.514583333337</v>
      </c>
      <c r="I47" s="12">
        <f t="shared" si="17"/>
        <v>1.0895132211538461</v>
      </c>
      <c r="J47" s="12">
        <f>IF((B47-B46)&gt;-5,J46+(B47-B46)*Summary!$G$13*Summary!$G$12/Summary!$B$16,J46)</f>
        <v>1.0778796073717949</v>
      </c>
      <c r="K47" s="12">
        <f>IF((C46-C47)&gt;-5,K46+(C46-C47)*Summary!$G$13*Summary!$G$12/Summary!$B$16,K46)</f>
        <v>1.1011468349358975</v>
      </c>
      <c r="L47" s="25">
        <f t="shared" si="18"/>
        <v>1.8318843989982324E-3</v>
      </c>
      <c r="M47" s="62">
        <v>1247</v>
      </c>
      <c r="N47" s="63">
        <f t="shared" si="19"/>
        <v>675</v>
      </c>
      <c r="O47" s="62">
        <v>13.1</v>
      </c>
      <c r="P47" s="63">
        <f t="shared" si="20"/>
        <v>90.324499999999986</v>
      </c>
    </row>
    <row r="48" spans="1:16" x14ac:dyDescent="0.25">
      <c r="A48" s="15">
        <v>533.1</v>
      </c>
      <c r="B48" s="9">
        <v>29.2</v>
      </c>
      <c r="C48" s="9">
        <v>64.599999999999994</v>
      </c>
      <c r="D48" s="9">
        <v>1249.8</v>
      </c>
      <c r="F48" s="1">
        <v>1249.2</v>
      </c>
      <c r="G48" s="15">
        <f t="shared" si="0"/>
        <v>533.1</v>
      </c>
      <c r="H48" s="65">
        <f t="shared" si="1"/>
        <v>43770.647916666669</v>
      </c>
      <c r="I48" s="12">
        <f t="shared" si="17"/>
        <v>1.1408528645833333</v>
      </c>
      <c r="J48" s="12">
        <f>IF((B48-B47)&gt;-5,J47+(B48-B47)*Summary!$G$13*Summary!$G$12/Summary!$B$16,J47)</f>
        <v>1.1304837740384615</v>
      </c>
      <c r="K48" s="12">
        <f>IF((C47-C48)&gt;-5,K47+(C47-C48)*Summary!$G$13*Summary!$G$12/Summary!$B$16,K47)</f>
        <v>1.1512219551282052</v>
      </c>
      <c r="L48" s="25">
        <f t="shared" si="18"/>
        <v>1.8421006549377236E-3</v>
      </c>
      <c r="M48" s="62">
        <v>1247</v>
      </c>
      <c r="N48" s="63">
        <f t="shared" si="19"/>
        <v>675</v>
      </c>
      <c r="O48" s="62">
        <v>13.1</v>
      </c>
      <c r="P48" s="63">
        <f t="shared" si="20"/>
        <v>90.324499999999986</v>
      </c>
    </row>
    <row r="49" spans="1:16" x14ac:dyDescent="0.25">
      <c r="A49" s="15">
        <v>557.20000000000005</v>
      </c>
      <c r="B49" s="9">
        <v>37.9</v>
      </c>
      <c r="C49" s="9">
        <v>56.1</v>
      </c>
      <c r="D49" s="9">
        <v>1249.3</v>
      </c>
      <c r="F49" s="1">
        <v>1248.8</v>
      </c>
      <c r="G49" s="15">
        <f t="shared" si="0"/>
        <v>557.20000000000005</v>
      </c>
      <c r="H49" s="65">
        <f t="shared" si="1"/>
        <v>43771.652083333334</v>
      </c>
      <c r="I49" s="12">
        <f t="shared" ref="I49:I52" si="21">(J49+K49)/2</f>
        <v>1.1843524639423078</v>
      </c>
      <c r="J49" s="12">
        <f>IF((B49-B48)&gt;-5,J48+(B49-B48)*Summary!$G$13*Summary!$G$12/Summary!$B$16,J48)</f>
        <v>1.1744891826923076</v>
      </c>
      <c r="K49" s="12">
        <f>IF((C48-C49)&gt;-5,K48+(C48-C49)*Summary!$G$13*Summary!$G$12/Summary!$B$16,K48)</f>
        <v>1.1942157451923079</v>
      </c>
      <c r="L49" s="25">
        <f t="shared" ref="L49:L52" si="22">SLOPE(I47:I51,G47:G51)</f>
        <v>1.8386650702007605E-3</v>
      </c>
      <c r="M49" s="62">
        <v>1247</v>
      </c>
      <c r="N49" s="63">
        <f t="shared" ref="N49:N52" si="23">(M49-32)*5/9</f>
        <v>675</v>
      </c>
      <c r="O49" s="62">
        <v>13.1</v>
      </c>
      <c r="P49" s="63">
        <f t="shared" ref="P49:P52" si="24">O49*6.895</f>
        <v>90.324499999999986</v>
      </c>
    </row>
    <row r="50" spans="1:16" x14ac:dyDescent="0.25">
      <c r="A50" s="15">
        <v>578.79999999999995</v>
      </c>
      <c r="B50" s="9">
        <v>46.3</v>
      </c>
      <c r="C50" s="9">
        <v>48.4</v>
      </c>
      <c r="D50" s="9">
        <v>1248.9000000000001</v>
      </c>
      <c r="F50" s="1">
        <v>1248.3</v>
      </c>
      <c r="G50" s="15">
        <f t="shared" si="0"/>
        <v>578.79999999999995</v>
      </c>
      <c r="H50" s="65">
        <f t="shared" si="1"/>
        <v>43772.552083333336</v>
      </c>
      <c r="I50" s="12">
        <f t="shared" si="21"/>
        <v>1.2250701121794874</v>
      </c>
      <c r="J50" s="12">
        <f>IF((B50-B49)&gt;-5,J49+(B50-B49)*Summary!$G$13*Summary!$G$12/Summary!$B$16,J49)</f>
        <v>1.2169771634615385</v>
      </c>
      <c r="K50" s="12">
        <f>IF((C49-C50)&gt;-5,K49+(C49-C50)*Summary!$G$13*Summary!$G$12/Summary!$B$16,K49)</f>
        <v>1.2331630608974362</v>
      </c>
      <c r="L50" s="25">
        <f t="shared" si="22"/>
        <v>1.8360678028159975E-3</v>
      </c>
      <c r="M50" s="62">
        <v>1247</v>
      </c>
      <c r="N50" s="63">
        <f t="shared" si="23"/>
        <v>675</v>
      </c>
      <c r="O50" s="62">
        <v>13.1</v>
      </c>
      <c r="P50" s="63">
        <f t="shared" si="24"/>
        <v>90.324499999999986</v>
      </c>
    </row>
    <row r="51" spans="1:16" x14ac:dyDescent="0.25">
      <c r="A51" s="15">
        <v>599.4</v>
      </c>
      <c r="B51" s="9">
        <v>53.3</v>
      </c>
      <c r="C51" s="9">
        <v>41.1</v>
      </c>
      <c r="D51" s="9">
        <v>1250.0999999999999</v>
      </c>
      <c r="F51" s="1">
        <v>1249.7</v>
      </c>
      <c r="G51" s="15">
        <f t="shared" si="0"/>
        <v>599.4</v>
      </c>
      <c r="H51" s="65">
        <f t="shared" si="1"/>
        <v>43773.410416666666</v>
      </c>
      <c r="I51" s="12">
        <f t="shared" si="21"/>
        <v>1.2612354767628207</v>
      </c>
      <c r="J51" s="12">
        <f>IF((B51-B50)&gt;-5,J50+(B51-B50)*Summary!$G$13*Summary!$G$12/Summary!$B$16,J50)</f>
        <v>1.2523838141025641</v>
      </c>
      <c r="K51" s="12">
        <f>IF((C50-C51)&gt;-5,K50+(C50-C51)*Summary!$G$13*Summary!$G$12/Summary!$B$16,K50)</f>
        <v>1.2700871394230773</v>
      </c>
      <c r="L51" s="25">
        <f t="shared" si="22"/>
        <v>1.8493210149520233E-3</v>
      </c>
      <c r="M51" s="62">
        <v>1247</v>
      </c>
      <c r="N51" s="63">
        <f t="shared" si="23"/>
        <v>675</v>
      </c>
      <c r="O51" s="62">
        <v>13.1</v>
      </c>
      <c r="P51" s="63">
        <f t="shared" si="24"/>
        <v>90.324499999999986</v>
      </c>
    </row>
    <row r="52" spans="1:16" x14ac:dyDescent="0.25">
      <c r="A52" s="15">
        <v>628.29999999999995</v>
      </c>
      <c r="B52" s="9">
        <v>64.099999999999994</v>
      </c>
      <c r="C52" s="9">
        <v>30.3</v>
      </c>
      <c r="D52" s="9">
        <v>1247.8</v>
      </c>
      <c r="F52" s="1">
        <v>1246.7</v>
      </c>
      <c r="G52" s="15">
        <f t="shared" si="0"/>
        <v>628.29999999999995</v>
      </c>
      <c r="H52" s="65">
        <f t="shared" si="1"/>
        <v>43774.614583333336</v>
      </c>
      <c r="I52" s="12">
        <f t="shared" si="21"/>
        <v>1.3158628806089745</v>
      </c>
      <c r="J52" s="12">
        <f>IF((B52-B51)&gt;-5,J51+(B52-B51)*Summary!$G$13*Summary!$G$12/Summary!$B$16,J51)</f>
        <v>1.3070112179487179</v>
      </c>
      <c r="K52" s="12">
        <f>IF((C51-C52)&gt;-5,K51+(C51-C52)*Summary!$G$13*Summary!$G$12/Summary!$B$16,K51)</f>
        <v>1.3247145432692311</v>
      </c>
      <c r="L52" s="25">
        <f t="shared" si="22"/>
        <v>1.8522299588652367E-3</v>
      </c>
      <c r="M52" s="62">
        <v>1247</v>
      </c>
      <c r="N52" s="63">
        <f t="shared" si="23"/>
        <v>675</v>
      </c>
      <c r="O52" s="62">
        <v>13.1</v>
      </c>
      <c r="P52" s="63">
        <f t="shared" si="24"/>
        <v>90.324499999999986</v>
      </c>
    </row>
    <row r="53" spans="1:16" x14ac:dyDescent="0.25">
      <c r="A53" s="15">
        <v>647.70000000000005</v>
      </c>
      <c r="B53" s="9">
        <v>71.400000000000006</v>
      </c>
      <c r="C53" s="9">
        <v>23.3</v>
      </c>
      <c r="D53" s="9">
        <v>1249.5</v>
      </c>
      <c r="F53" s="1">
        <v>1247.5999999999999</v>
      </c>
      <c r="G53" s="15">
        <f t="shared" si="0"/>
        <v>647.70000000000005</v>
      </c>
      <c r="H53" s="65">
        <f t="shared" si="1"/>
        <v>43775.42291666667</v>
      </c>
      <c r="I53" s="12">
        <f t="shared" ref="I53:I60" si="25">(J53+K53)/2</f>
        <v>1.3520282451923078</v>
      </c>
      <c r="J53" s="12">
        <f>IF((B53-B52)&gt;-5,J52+(B53-B52)*Summary!$G$13*Summary!$G$12/Summary!$B$16,J52)</f>
        <v>1.3439352964743589</v>
      </c>
      <c r="K53" s="12">
        <f>IF((C52-C53)&gt;-5,K52+(C52-C53)*Summary!$G$13*Summary!$G$12/Summary!$B$16,K52)</f>
        <v>1.3601211939102567</v>
      </c>
      <c r="L53" s="25">
        <f t="shared" ref="L53:L60" si="26">SLOPE(I51:I55,G51:G55)</f>
        <v>1.8794162692173696E-3</v>
      </c>
      <c r="M53" s="62">
        <v>1247</v>
      </c>
      <c r="N53" s="63">
        <f t="shared" ref="N53:N60" si="27">(M53-32)*5/9</f>
        <v>675</v>
      </c>
      <c r="O53" s="62">
        <v>13.1</v>
      </c>
      <c r="P53" s="63">
        <f t="shared" ref="P53:P60" si="28">O53*6.895</f>
        <v>90.324499999999986</v>
      </c>
    </row>
    <row r="54" spans="1:16" x14ac:dyDescent="0.25">
      <c r="A54" s="15">
        <v>674.5</v>
      </c>
      <c r="B54" s="9">
        <v>81.2</v>
      </c>
      <c r="C54" s="9">
        <v>13.5</v>
      </c>
      <c r="D54" s="9">
        <v>1249.5999999999999</v>
      </c>
      <c r="F54" s="1">
        <v>1247.7</v>
      </c>
      <c r="G54" s="15">
        <f t="shared" si="0"/>
        <v>674.5</v>
      </c>
      <c r="H54" s="65">
        <f t="shared" si="1"/>
        <v>43776.539583333331</v>
      </c>
      <c r="I54" s="12">
        <f t="shared" si="25"/>
        <v>1.4015975560897438</v>
      </c>
      <c r="J54" s="12">
        <f>IF((B54-B53)&gt;-5,J53+(B54-B53)*Summary!$G$13*Summary!$G$12/Summary!$B$16,J53)</f>
        <v>1.3935046073717947</v>
      </c>
      <c r="K54" s="12">
        <f>IF((C53-C54)&gt;-5,K53+(C53-C54)*Summary!$G$13*Summary!$G$12/Summary!$B$16,K53)</f>
        <v>1.4096905048076926</v>
      </c>
      <c r="L54" s="25">
        <f t="shared" si="26"/>
        <v>1.8830862325492147E-3</v>
      </c>
      <c r="M54" s="62">
        <v>1247</v>
      </c>
      <c r="N54" s="63">
        <f t="shared" si="27"/>
        <v>675</v>
      </c>
      <c r="O54" s="62">
        <v>13.1</v>
      </c>
      <c r="P54" s="63">
        <f t="shared" si="28"/>
        <v>90.324499999999986</v>
      </c>
    </row>
    <row r="55" spans="1:16" x14ac:dyDescent="0.25">
      <c r="A55" s="15">
        <v>696.8</v>
      </c>
      <c r="B55" s="9">
        <v>90</v>
      </c>
      <c r="C55" s="9">
        <v>5.2</v>
      </c>
      <c r="D55" s="9">
        <v>1250.3</v>
      </c>
      <c r="F55" s="1">
        <v>1248.4000000000001</v>
      </c>
      <c r="G55" s="15">
        <f t="shared" si="0"/>
        <v>696.8</v>
      </c>
      <c r="H55" s="65">
        <f t="shared" si="1"/>
        <v>43777.46875</v>
      </c>
      <c r="I55" s="12">
        <f t="shared" si="25"/>
        <v>1.4448442508012822</v>
      </c>
      <c r="J55" s="12">
        <f>IF((B55-B54)&gt;-5,J54+(B55-B54)*Summary!$G$13*Summary!$G$12/Summary!$B$16,J54)</f>
        <v>1.4380158253205126</v>
      </c>
      <c r="K55" s="12">
        <f>IF((C54-C55)&gt;-5,K54+(C54-C55)*Summary!$G$13*Summary!$G$12/Summary!$B$16,K54)</f>
        <v>1.4516726762820515</v>
      </c>
      <c r="L55" s="25">
        <f t="shared" si="26"/>
        <v>1.8848999375588123E-3</v>
      </c>
      <c r="M55" s="62">
        <v>1247</v>
      </c>
      <c r="N55" s="63">
        <f t="shared" si="27"/>
        <v>675</v>
      </c>
      <c r="O55" s="62">
        <v>13.1</v>
      </c>
      <c r="P55" s="63">
        <f t="shared" si="28"/>
        <v>90.324499999999986</v>
      </c>
    </row>
    <row r="56" spans="1:16" x14ac:dyDescent="0.25">
      <c r="A56" s="15">
        <v>696.8</v>
      </c>
      <c r="B56" s="9">
        <v>3.8</v>
      </c>
      <c r="C56" s="9">
        <v>94.6</v>
      </c>
      <c r="D56" s="9">
        <v>1250.3</v>
      </c>
      <c r="F56" s="1">
        <v>1248.4000000000001</v>
      </c>
      <c r="G56" s="15">
        <f t="shared" si="0"/>
        <v>696.8</v>
      </c>
      <c r="H56" s="65">
        <f t="shared" si="1"/>
        <v>43777.46875</v>
      </c>
      <c r="I56" s="12">
        <f t="shared" si="25"/>
        <v>1.4448442508012822</v>
      </c>
      <c r="J56" s="12">
        <f>IF((B56-B55)&gt;-5,J55+(B56-B55)*Summary!$G$13*Summary!$G$12/Summary!$B$16,J55)</f>
        <v>1.4380158253205126</v>
      </c>
      <c r="K56" s="12">
        <f>IF((C55-C56)&gt;-5,K55+(C55-C56)*Summary!$G$13*Summary!$G$12/Summary!$B$16,K55)</f>
        <v>1.4516726762820515</v>
      </c>
      <c r="L56" s="25">
        <f t="shared" si="26"/>
        <v>1.8892825751460386E-3</v>
      </c>
      <c r="M56" s="62">
        <v>1247</v>
      </c>
      <c r="N56" s="63">
        <f t="shared" si="27"/>
        <v>675</v>
      </c>
      <c r="O56" s="62">
        <v>13.1</v>
      </c>
      <c r="P56" s="63">
        <f t="shared" si="28"/>
        <v>90.324499999999986</v>
      </c>
    </row>
    <row r="57" spans="1:16" x14ac:dyDescent="0.25">
      <c r="A57" s="15">
        <v>723.9</v>
      </c>
      <c r="B57" s="9">
        <v>13.9</v>
      </c>
      <c r="C57" s="9">
        <v>84.8</v>
      </c>
      <c r="D57" s="9">
        <v>1249</v>
      </c>
      <c r="F57" s="1">
        <v>1247.7</v>
      </c>
      <c r="G57" s="15">
        <f t="shared" si="0"/>
        <v>723.9</v>
      </c>
      <c r="H57" s="65">
        <f t="shared" si="1"/>
        <v>43778.597916666666</v>
      </c>
      <c r="I57" s="12">
        <f t="shared" si="25"/>
        <v>1.4951722756410257</v>
      </c>
      <c r="J57" s="12">
        <f>IF((B57-B56)&gt;-5,J56+(B57-B56)*Summary!$G$13*Summary!$G$12/Summary!$B$16,J56)</f>
        <v>1.4891025641025639</v>
      </c>
      <c r="K57" s="12">
        <f>IF((C56-C57)&gt;-5,K56+(C56-C57)*Summary!$G$13*Summary!$G$12/Summary!$B$16,K56)</f>
        <v>1.5012419871794873</v>
      </c>
      <c r="L57" s="25">
        <f t="shared" si="26"/>
        <v>1.8451221217690992E-3</v>
      </c>
      <c r="M57" s="62">
        <v>1247</v>
      </c>
      <c r="N57" s="63">
        <f t="shared" si="27"/>
        <v>675</v>
      </c>
      <c r="O57" s="62">
        <v>13.1</v>
      </c>
      <c r="P57" s="63">
        <f t="shared" si="28"/>
        <v>90.324499999999986</v>
      </c>
    </row>
    <row r="58" spans="1:16" x14ac:dyDescent="0.25">
      <c r="A58" s="15">
        <v>743.7</v>
      </c>
      <c r="B58" s="9">
        <v>21.4</v>
      </c>
      <c r="C58" s="9">
        <v>77.400000000000006</v>
      </c>
      <c r="D58" s="9">
        <v>1248.5</v>
      </c>
      <c r="F58" s="1">
        <v>1248.5</v>
      </c>
      <c r="G58" s="15">
        <f t="shared" si="0"/>
        <v>743.7</v>
      </c>
      <c r="H58" s="65">
        <f t="shared" si="1"/>
        <v>43779.42291666667</v>
      </c>
      <c r="I58" s="12">
        <f t="shared" si="25"/>
        <v>1.5328550681089743</v>
      </c>
      <c r="J58" s="12">
        <f>IF((B58-B57)&gt;-5,J57+(B58-B57)*Summary!$G$13*Summary!$G$12/Summary!$B$16,J57)</f>
        <v>1.5270382612179485</v>
      </c>
      <c r="K58" s="12">
        <f>IF((C57-C58)&gt;-5,K57+(C57-C58)*Summary!$G$13*Summary!$G$12/Summary!$B$16,K57)</f>
        <v>1.5386718750000001</v>
      </c>
      <c r="L58" s="25">
        <f t="shared" si="26"/>
        <v>1.8343610620127804E-3</v>
      </c>
      <c r="M58" s="62">
        <v>1247</v>
      </c>
      <c r="N58" s="63">
        <f t="shared" si="27"/>
        <v>675</v>
      </c>
      <c r="O58" s="62">
        <v>13.1</v>
      </c>
      <c r="P58" s="63">
        <f t="shared" si="28"/>
        <v>90.324499999999986</v>
      </c>
    </row>
    <row r="59" spans="1:16" x14ac:dyDescent="0.25">
      <c r="A59" s="15">
        <v>770.3</v>
      </c>
      <c r="B59" s="9">
        <v>30.9</v>
      </c>
      <c r="C59" s="9">
        <v>68.3</v>
      </c>
      <c r="D59" s="9">
        <v>1246.7</v>
      </c>
      <c r="F59" s="1">
        <v>1246.5999999999999</v>
      </c>
      <c r="G59" s="15">
        <f t="shared" si="0"/>
        <v>770.3</v>
      </c>
      <c r="H59" s="65">
        <f t="shared" si="1"/>
        <v>43780.53125</v>
      </c>
      <c r="I59" s="12">
        <f t="shared" si="25"/>
        <v>1.5798953325320513</v>
      </c>
      <c r="J59" s="12">
        <f>IF((B59-B58)&gt;-5,J58+(B59-B58)*Summary!$G$13*Summary!$G$12/Summary!$B$16,J58)</f>
        <v>1.575090144230769</v>
      </c>
      <c r="K59" s="12">
        <f>IF((C58-C59)&gt;-5,K58+(C58-C59)*Summary!$G$13*Summary!$G$12/Summary!$B$16,K58)</f>
        <v>1.5847005208333336</v>
      </c>
      <c r="L59" s="25">
        <f t="shared" si="26"/>
        <v>1.8254914862310795E-3</v>
      </c>
      <c r="M59" s="62">
        <v>1247</v>
      </c>
      <c r="N59" s="63">
        <f t="shared" si="27"/>
        <v>675</v>
      </c>
      <c r="O59" s="62">
        <v>13.1</v>
      </c>
      <c r="P59" s="63">
        <f t="shared" si="28"/>
        <v>90.324499999999986</v>
      </c>
    </row>
    <row r="60" spans="1:16" x14ac:dyDescent="0.25">
      <c r="A60" s="15">
        <v>795.1</v>
      </c>
      <c r="B60" s="9">
        <v>40.1</v>
      </c>
      <c r="C60" s="9">
        <v>59.5</v>
      </c>
      <c r="D60" s="9">
        <v>1247.4000000000001</v>
      </c>
      <c r="F60" s="1">
        <v>1247.5999999999999</v>
      </c>
      <c r="G60" s="15">
        <f t="shared" si="0"/>
        <v>795.1</v>
      </c>
      <c r="H60" s="65">
        <f t="shared" si="1"/>
        <v>43781.564583333333</v>
      </c>
      <c r="I60" s="12">
        <f t="shared" si="25"/>
        <v>1.625418169070513</v>
      </c>
      <c r="J60" s="12">
        <f>IF((B60-B59)&gt;-5,J59+(B60-B59)*Summary!$G$13*Summary!$G$12/Summary!$B$16,J59)</f>
        <v>1.6216245993589742</v>
      </c>
      <c r="K60" s="12">
        <f>IF((C59-C60)&gt;-5,K59+(C59-C60)*Summary!$G$13*Summary!$G$12/Summary!$B$16,K59)</f>
        <v>1.6292117387820515</v>
      </c>
      <c r="L60" s="25">
        <f t="shared" si="26"/>
        <v>1.8204877086010749E-3</v>
      </c>
      <c r="M60" s="62">
        <v>1247</v>
      </c>
      <c r="N60" s="63">
        <f t="shared" si="27"/>
        <v>675</v>
      </c>
      <c r="O60" s="62">
        <v>13.1</v>
      </c>
      <c r="P60" s="63">
        <f t="shared" si="28"/>
        <v>90.324499999999986</v>
      </c>
    </row>
    <row r="61" spans="1:16" x14ac:dyDescent="0.25">
      <c r="A61" s="15">
        <v>819.8</v>
      </c>
      <c r="B61" s="9">
        <v>49.2</v>
      </c>
      <c r="C61" s="9">
        <v>50.6</v>
      </c>
      <c r="D61" s="9">
        <v>1247.3</v>
      </c>
      <c r="F61" s="1">
        <v>1247.7</v>
      </c>
      <c r="G61" s="15">
        <f t="shared" si="0"/>
        <v>819.8</v>
      </c>
      <c r="H61" s="65">
        <f t="shared" si="1"/>
        <v>43782.59375</v>
      </c>
      <c r="I61" s="12">
        <f t="shared" ref="I61:I68" si="29">(J61+K61)/2</f>
        <v>1.6709410056089744</v>
      </c>
      <c r="J61" s="12">
        <f>IF((B61-B60)&gt;-5,J60+(B61-B60)*Summary!$G$13*Summary!$G$12/Summary!$B$16,J60)</f>
        <v>1.6676532451923076</v>
      </c>
      <c r="K61" s="12">
        <f>IF((C60-C61)&gt;-5,K60+(C60-C61)*Summary!$G$13*Summary!$G$12/Summary!$B$16,K60)</f>
        <v>1.6742287660256412</v>
      </c>
      <c r="L61" s="25">
        <f t="shared" ref="L61:L68" si="30">SLOPE(I59:I63,G59:G63)</f>
        <v>1.8328106097527713E-3</v>
      </c>
      <c r="M61" s="62">
        <v>1247</v>
      </c>
      <c r="N61" s="63">
        <f t="shared" ref="N61:N68" si="31">(M61-32)*5/9</f>
        <v>675</v>
      </c>
      <c r="O61" s="62">
        <v>13.1</v>
      </c>
      <c r="P61" s="63">
        <f t="shared" ref="P61:P68" si="32">O61*6.895</f>
        <v>90.324499999999986</v>
      </c>
    </row>
    <row r="62" spans="1:16" x14ac:dyDescent="0.25">
      <c r="A62" s="15">
        <v>840.9</v>
      </c>
      <c r="B62" s="9">
        <v>57.1</v>
      </c>
      <c r="C62" s="9">
        <v>43.3</v>
      </c>
      <c r="D62" s="9">
        <v>1247</v>
      </c>
      <c r="F62" s="1">
        <v>1247.2</v>
      </c>
      <c r="G62" s="15">
        <f t="shared" si="0"/>
        <v>840.9</v>
      </c>
      <c r="H62" s="65">
        <f t="shared" si="1"/>
        <v>43783.472916666666</v>
      </c>
      <c r="I62" s="12">
        <f t="shared" si="29"/>
        <v>1.7093825120192307</v>
      </c>
      <c r="J62" s="12">
        <f>IF((B62-B61)&gt;-5,J61+(B62-B61)*Summary!$G$13*Summary!$G$12/Summary!$B$16,J61)</f>
        <v>1.7076121794871795</v>
      </c>
      <c r="K62" s="12">
        <f>IF((C61-C62)&gt;-5,K61+(C61-C62)*Summary!$G$13*Summary!$G$12/Summary!$B$16,K61)</f>
        <v>1.7111528445512822</v>
      </c>
      <c r="L62" s="25">
        <f t="shared" si="30"/>
        <v>1.8254685241868029E-3</v>
      </c>
      <c r="M62" s="62">
        <v>1247</v>
      </c>
      <c r="N62" s="63">
        <f t="shared" si="31"/>
        <v>675</v>
      </c>
      <c r="O62" s="62">
        <v>13.1</v>
      </c>
      <c r="P62" s="63">
        <f t="shared" si="32"/>
        <v>90.324499999999986</v>
      </c>
    </row>
    <row r="63" spans="1:16" x14ac:dyDescent="0.25">
      <c r="A63" s="15">
        <v>866.9</v>
      </c>
      <c r="B63" s="9">
        <v>66.5</v>
      </c>
      <c r="C63" s="9">
        <v>33.9</v>
      </c>
      <c r="D63" s="9">
        <v>1247</v>
      </c>
      <c r="F63" s="1">
        <v>1246.9000000000001</v>
      </c>
      <c r="G63" s="15">
        <f t="shared" si="0"/>
        <v>866.9</v>
      </c>
      <c r="H63" s="65">
        <f t="shared" si="1"/>
        <v>43784.556250000001</v>
      </c>
      <c r="I63" s="12">
        <f t="shared" si="29"/>
        <v>1.7569285857371795</v>
      </c>
      <c r="J63" s="12">
        <f>IF((B63-B62)&gt;-5,J62+(B63-B62)*Summary!$G$13*Summary!$G$12/Summary!$B$16,J62)</f>
        <v>1.7551582532051282</v>
      </c>
      <c r="K63" s="12">
        <f>IF((C62-C63)&gt;-5,K62+(C62-C63)*Summary!$G$13*Summary!$G$12/Summary!$B$16,K62)</f>
        <v>1.758698918269231</v>
      </c>
      <c r="L63" s="25">
        <f t="shared" si="30"/>
        <v>1.8240528088054235E-3</v>
      </c>
      <c r="M63" s="62">
        <v>1247</v>
      </c>
      <c r="N63" s="63">
        <f t="shared" si="31"/>
        <v>675</v>
      </c>
      <c r="O63" s="62">
        <v>13.1</v>
      </c>
      <c r="P63" s="63">
        <f t="shared" si="32"/>
        <v>90.324499999999986</v>
      </c>
    </row>
    <row r="64" spans="1:16" x14ac:dyDescent="0.25">
      <c r="A64" s="15">
        <v>888.9</v>
      </c>
      <c r="B64" s="9">
        <v>74.400000000000006</v>
      </c>
      <c r="C64" s="9">
        <v>26.1</v>
      </c>
      <c r="D64" s="9">
        <v>1247.2</v>
      </c>
      <c r="F64" s="1">
        <v>1247</v>
      </c>
      <c r="G64" s="15">
        <f t="shared" si="0"/>
        <v>888.9</v>
      </c>
      <c r="H64" s="65">
        <f t="shared" si="1"/>
        <v>43785.472916666666</v>
      </c>
      <c r="I64" s="12">
        <f t="shared" si="29"/>
        <v>1.7966346153846156</v>
      </c>
      <c r="J64" s="12">
        <f>IF((B64-B63)&gt;-5,J63+(B64-B63)*Summary!$G$13*Summary!$G$12/Summary!$B$16,J63)</f>
        <v>1.7951171875</v>
      </c>
      <c r="K64" s="12">
        <f>IF((C63-C64)&gt;-5,K63+(C63-C64)*Summary!$G$13*Summary!$G$12/Summary!$B$16,K63)</f>
        <v>1.7981520432692311</v>
      </c>
      <c r="L64" s="25">
        <f t="shared" si="30"/>
        <v>1.8316317764212481E-3</v>
      </c>
      <c r="M64" s="62">
        <v>1247</v>
      </c>
      <c r="N64" s="63">
        <f t="shared" si="31"/>
        <v>675</v>
      </c>
      <c r="O64" s="62">
        <v>13.1</v>
      </c>
      <c r="P64" s="63">
        <f t="shared" si="32"/>
        <v>90.324499999999986</v>
      </c>
    </row>
    <row r="65" spans="1:16" x14ac:dyDescent="0.25">
      <c r="A65" s="15">
        <v>917.2</v>
      </c>
      <c r="B65" s="9">
        <v>84.9</v>
      </c>
      <c r="C65" s="9">
        <v>16</v>
      </c>
      <c r="D65" s="9">
        <v>1247.4000000000001</v>
      </c>
      <c r="F65" s="1">
        <v>1247.0999999999999</v>
      </c>
      <c r="G65" s="15">
        <f t="shared" si="0"/>
        <v>917.2</v>
      </c>
      <c r="H65" s="65">
        <f t="shared" si="1"/>
        <v>43786.652083333334</v>
      </c>
      <c r="I65" s="12">
        <f t="shared" si="29"/>
        <v>1.8487329727564106</v>
      </c>
      <c r="J65" s="12">
        <f>IF((B65-B64)&gt;-5,J64+(B65-B64)*Summary!$G$13*Summary!$G$12/Summary!$B$16,J64)</f>
        <v>1.8482271634615386</v>
      </c>
      <c r="K65" s="12">
        <f>IF((C64-C65)&gt;-5,K64+(C64-C65)*Summary!$G$13*Summary!$G$12/Summary!$B$16,K64)</f>
        <v>1.8492387820512823</v>
      </c>
      <c r="L65" s="25">
        <f t="shared" si="30"/>
        <v>1.8375214984760291E-3</v>
      </c>
      <c r="M65" s="62">
        <v>1247</v>
      </c>
      <c r="N65" s="63">
        <f t="shared" si="31"/>
        <v>675</v>
      </c>
      <c r="O65" s="62">
        <v>13.1</v>
      </c>
      <c r="P65" s="63">
        <f t="shared" si="32"/>
        <v>90.324499999999986</v>
      </c>
    </row>
    <row r="66" spans="1:16" x14ac:dyDescent="0.25">
      <c r="A66" s="15">
        <v>939.4</v>
      </c>
      <c r="B66" s="9">
        <v>92.9</v>
      </c>
      <c r="C66" s="9">
        <v>7.7</v>
      </c>
      <c r="D66" s="9">
        <v>1247.5999999999999</v>
      </c>
      <c r="F66" s="1">
        <v>1248</v>
      </c>
      <c r="G66" s="15">
        <f t="shared" si="0"/>
        <v>939.4</v>
      </c>
      <c r="H66" s="65">
        <f t="shared" si="1"/>
        <v>43787.577083333337</v>
      </c>
      <c r="I66" s="12">
        <f t="shared" si="29"/>
        <v>1.8899564302884617</v>
      </c>
      <c r="J66" s="12">
        <f>IF((B66-B65)&gt;-5,J65+(B66-B65)*Summary!$G$13*Summary!$G$12/Summary!$B$16,J65)</f>
        <v>1.8886919070512822</v>
      </c>
      <c r="K66" s="12">
        <f>IF((C65-C66)&gt;-5,K65+(C65-C66)*Summary!$G$13*Summary!$G$12/Summary!$B$16,K65)</f>
        <v>1.8912209535256412</v>
      </c>
      <c r="L66" s="25">
        <f t="shared" si="30"/>
        <v>1.8472269974906007E-3</v>
      </c>
      <c r="M66" s="62">
        <v>1247</v>
      </c>
      <c r="N66" s="63">
        <f t="shared" si="31"/>
        <v>675</v>
      </c>
      <c r="O66" s="62">
        <v>13.1</v>
      </c>
      <c r="P66" s="63">
        <f t="shared" si="32"/>
        <v>90.324499999999986</v>
      </c>
    </row>
    <row r="67" spans="1:16" x14ac:dyDescent="0.25">
      <c r="A67" s="15">
        <v>939.4</v>
      </c>
      <c r="B67" s="9">
        <v>13.8</v>
      </c>
      <c r="C67" s="9">
        <v>94</v>
      </c>
      <c r="D67" s="9">
        <v>1247.5999999999999</v>
      </c>
      <c r="F67" s="1">
        <v>1248</v>
      </c>
      <c r="G67" s="15">
        <f t="shared" si="0"/>
        <v>939.4</v>
      </c>
      <c r="H67" s="65">
        <f t="shared" si="1"/>
        <v>43787.577083333337</v>
      </c>
      <c r="I67" s="12">
        <f t="shared" si="29"/>
        <v>1.8899564302884617</v>
      </c>
      <c r="J67" s="12">
        <f>IF((B67-B66)&gt;-5,J66+(B67-B66)*Summary!$G$13*Summary!$G$12/Summary!$B$16,J66)</f>
        <v>1.8886919070512822</v>
      </c>
      <c r="K67" s="12">
        <f>IF((C66-C67)&gt;-5,K66+(C66-C67)*Summary!$G$13*Summary!$G$12/Summary!$B$16,K66)</f>
        <v>1.8912209535256412</v>
      </c>
      <c r="L67" s="25">
        <f t="shared" si="30"/>
        <v>1.825550815192754E-3</v>
      </c>
      <c r="M67" s="62">
        <v>1247</v>
      </c>
      <c r="N67" s="63">
        <f t="shared" si="31"/>
        <v>675</v>
      </c>
      <c r="O67" s="62">
        <v>13.1</v>
      </c>
      <c r="P67" s="63">
        <f t="shared" si="32"/>
        <v>90.324499999999986</v>
      </c>
    </row>
    <row r="68" spans="1:16" x14ac:dyDescent="0.25">
      <c r="A68" s="15">
        <v>963.7</v>
      </c>
      <c r="B68" s="9">
        <v>22.9</v>
      </c>
      <c r="C68" s="9">
        <v>85.4</v>
      </c>
      <c r="D68" s="9">
        <v>1246.5</v>
      </c>
      <c r="F68" s="1">
        <v>1246.5999999999999</v>
      </c>
      <c r="G68" s="15">
        <f t="shared" si="0"/>
        <v>963.7</v>
      </c>
      <c r="H68" s="65">
        <f t="shared" si="1"/>
        <v>43788.589583333334</v>
      </c>
      <c r="I68" s="12">
        <f t="shared" si="29"/>
        <v>1.9347205528846154</v>
      </c>
      <c r="J68" s="12">
        <f>IF((B68-B67)&gt;-5,J67+(B68-B67)*Summary!$G$13*Summary!$G$12/Summary!$B$16,J67)</f>
        <v>1.9347205528846154</v>
      </c>
      <c r="K68" s="12">
        <f>IF((C67-C68)&gt;-5,K67+(C67-C68)*Summary!$G$13*Summary!$G$12/Summary!$B$16,K67)</f>
        <v>1.9347205528846156</v>
      </c>
      <c r="L68" s="25">
        <f t="shared" si="30"/>
        <v>1.8188442520347618E-3</v>
      </c>
      <c r="M68" s="62">
        <v>1247</v>
      </c>
      <c r="N68" s="63">
        <f t="shared" si="31"/>
        <v>675</v>
      </c>
      <c r="O68" s="62">
        <v>13.1</v>
      </c>
      <c r="P68" s="63">
        <f t="shared" si="32"/>
        <v>90.324499999999986</v>
      </c>
    </row>
    <row r="69" spans="1:16" x14ac:dyDescent="0.25">
      <c r="A69" s="15">
        <v>987.6</v>
      </c>
      <c r="B69" s="9">
        <v>31.4</v>
      </c>
      <c r="C69" s="9">
        <v>77.099999999999994</v>
      </c>
      <c r="D69" s="9">
        <v>1246.8</v>
      </c>
      <c r="F69" s="1">
        <v>1246.5999999999999</v>
      </c>
      <c r="G69" s="15">
        <f t="shared" si="0"/>
        <v>987.6</v>
      </c>
      <c r="H69" s="65">
        <f t="shared" si="1"/>
        <v>43789.585416666669</v>
      </c>
      <c r="I69" s="12">
        <f t="shared" ref="I69:I75" si="33">(J69+K69)/2</f>
        <v>1.9772085336538465</v>
      </c>
      <c r="J69" s="12">
        <f>IF((B69-B68)&gt;-5,J68+(B69-B68)*Summary!$G$13*Summary!$G$12/Summary!$B$16,J68)</f>
        <v>1.9777143429487181</v>
      </c>
      <c r="K69" s="12">
        <f>IF((C68-C69)&gt;-5,K68+(C68-C69)*Summary!$G$13*Summary!$G$12/Summary!$B$16,K68)</f>
        <v>1.9767027243589748</v>
      </c>
      <c r="L69" s="25">
        <f t="shared" ref="L69:L75" si="34">SLOPE(I67:I71,G67:G71)</f>
        <v>1.8211678973576605E-3</v>
      </c>
      <c r="M69" s="62">
        <v>1247</v>
      </c>
      <c r="N69" s="63">
        <f t="shared" ref="N69:N75" si="35">(M69-32)*5/9</f>
        <v>675</v>
      </c>
      <c r="O69" s="62">
        <v>13.1</v>
      </c>
      <c r="P69" s="63">
        <f t="shared" ref="P69:P75" si="36">O69*6.895</f>
        <v>90.324499999999986</v>
      </c>
    </row>
    <row r="70" spans="1:16" x14ac:dyDescent="0.25">
      <c r="A70" s="15">
        <v>1009.2</v>
      </c>
      <c r="B70" s="9">
        <v>39.4</v>
      </c>
      <c r="C70" s="9">
        <v>69.3</v>
      </c>
      <c r="D70" s="9">
        <v>1247.0999999999999</v>
      </c>
      <c r="F70" s="1">
        <v>1247.0999999999999</v>
      </c>
      <c r="G70" s="15">
        <f t="shared" si="0"/>
        <v>1009.2</v>
      </c>
      <c r="H70" s="65">
        <f t="shared" si="1"/>
        <v>43790.48541666667</v>
      </c>
      <c r="I70" s="12">
        <f t="shared" si="33"/>
        <v>2.0171674679487182</v>
      </c>
      <c r="J70" s="12">
        <f>IF((B70-B69)&gt;-5,J69+(B70-B69)*Summary!$G$13*Summary!$G$12/Summary!$B$16,J69)</f>
        <v>2.0181790865384617</v>
      </c>
      <c r="K70" s="12">
        <f>IF((C69-C70)&gt;-5,K69+(C69-C70)*Summary!$G$13*Summary!$G$12/Summary!$B$16,K69)</f>
        <v>2.0161558493589746</v>
      </c>
      <c r="L70" s="25">
        <f t="shared" si="34"/>
        <v>1.8314579289523301E-3</v>
      </c>
      <c r="M70" s="62">
        <v>1247</v>
      </c>
      <c r="N70" s="63">
        <f t="shared" si="35"/>
        <v>675</v>
      </c>
      <c r="O70" s="62">
        <v>13.1</v>
      </c>
      <c r="P70" s="63">
        <f t="shared" si="36"/>
        <v>90.324499999999986</v>
      </c>
    </row>
    <row r="71" spans="1:16" x14ac:dyDescent="0.25">
      <c r="A71" s="15">
        <v>1035.8</v>
      </c>
      <c r="B71" s="9">
        <v>49.2</v>
      </c>
      <c r="C71" s="9">
        <v>59.9</v>
      </c>
      <c r="D71" s="9">
        <v>1247.0999999999999</v>
      </c>
      <c r="F71" s="1">
        <v>1247.0999999999999</v>
      </c>
      <c r="G71" s="15">
        <f t="shared" si="0"/>
        <v>1035.8</v>
      </c>
      <c r="H71" s="65">
        <f t="shared" si="1"/>
        <v>43791.59375</v>
      </c>
      <c r="I71" s="12">
        <f t="shared" si="33"/>
        <v>2.0657251602564104</v>
      </c>
      <c r="J71" s="12">
        <f>IF((B71-B70)&gt;-5,J70+(B71-B70)*Summary!$G$13*Summary!$G$12/Summary!$B$16,J70)</f>
        <v>2.0677483974358974</v>
      </c>
      <c r="K71" s="12">
        <f>IF((C70-C71)&gt;-5,K70+(C70-C71)*Summary!$G$13*Summary!$G$12/Summary!$B$16,K70)</f>
        <v>2.0637019230769234</v>
      </c>
      <c r="L71" s="25">
        <f t="shared" si="34"/>
        <v>1.8588580518291895E-3</v>
      </c>
      <c r="M71" s="62">
        <v>1247</v>
      </c>
      <c r="N71" s="63">
        <f t="shared" si="35"/>
        <v>675</v>
      </c>
      <c r="O71" s="62">
        <v>13.1</v>
      </c>
      <c r="P71" s="63">
        <f t="shared" si="36"/>
        <v>90.324499999999986</v>
      </c>
    </row>
    <row r="72" spans="1:16" x14ac:dyDescent="0.25">
      <c r="A72" s="15">
        <v>1060.3</v>
      </c>
      <c r="B72" s="9">
        <v>58.4</v>
      </c>
      <c r="C72" s="9">
        <v>51</v>
      </c>
      <c r="D72" s="9">
        <v>1247.3</v>
      </c>
      <c r="F72" s="1">
        <v>1247.4000000000001</v>
      </c>
      <c r="G72" s="15">
        <f t="shared" si="0"/>
        <v>1060.3</v>
      </c>
      <c r="H72" s="65">
        <f t="shared" si="1"/>
        <v>43792.614583333336</v>
      </c>
      <c r="I72" s="12">
        <f t="shared" si="33"/>
        <v>2.1115009014423078</v>
      </c>
      <c r="J72" s="12">
        <f>IF((B72-B71)&gt;-5,J71+(B72-B71)*Summary!$G$13*Summary!$G$12/Summary!$B$16,J71)</f>
        <v>2.1142828525641026</v>
      </c>
      <c r="K72" s="12">
        <f>IF((C71-C72)&gt;-5,K71+(C71-C72)*Summary!$G$13*Summary!$G$12/Summary!$B$16,K71)</f>
        <v>2.108718950320513</v>
      </c>
      <c r="L72" s="25">
        <f t="shared" si="34"/>
        <v>1.8456250123795287E-3</v>
      </c>
      <c r="M72" s="62">
        <v>1247</v>
      </c>
      <c r="N72" s="63">
        <f t="shared" si="35"/>
        <v>675</v>
      </c>
      <c r="O72" s="62">
        <v>13.1</v>
      </c>
      <c r="P72" s="63">
        <f t="shared" si="36"/>
        <v>90.324499999999986</v>
      </c>
    </row>
    <row r="73" spans="1:16" x14ac:dyDescent="0.25">
      <c r="A73" s="15">
        <v>1079.9000000000001</v>
      </c>
      <c r="B73" s="9">
        <v>65.900000000000006</v>
      </c>
      <c r="C73" s="9">
        <v>43.6</v>
      </c>
      <c r="D73" s="9">
        <v>1247.5999999999999</v>
      </c>
      <c r="F73" s="1">
        <v>1247.8</v>
      </c>
      <c r="G73" s="15">
        <f t="shared" si="0"/>
        <v>1079.9000000000001</v>
      </c>
      <c r="H73" s="65">
        <f t="shared" si="1"/>
        <v>43793.431250000001</v>
      </c>
      <c r="I73" s="12">
        <f t="shared" si="33"/>
        <v>2.1491836939102562</v>
      </c>
      <c r="J73" s="12">
        <f>IF((B73-B72)&gt;-5,J72+(B73-B72)*Summary!$G$13*Summary!$G$12/Summary!$B$16,J72)</f>
        <v>2.1522185496794872</v>
      </c>
      <c r="K73" s="12">
        <f>IF((C72-C73)&gt;-5,K72+(C72-C73)*Summary!$G$13*Summary!$G$12/Summary!$B$16,K72)</f>
        <v>2.1461488381410256</v>
      </c>
      <c r="L73" s="25">
        <f t="shared" si="34"/>
        <v>1.8216409555881182E-3</v>
      </c>
      <c r="M73" s="62">
        <v>1247</v>
      </c>
      <c r="N73" s="63">
        <f t="shared" si="35"/>
        <v>675</v>
      </c>
      <c r="O73" s="62">
        <v>13.1</v>
      </c>
      <c r="P73" s="63">
        <f t="shared" si="36"/>
        <v>90.324499999999986</v>
      </c>
    </row>
    <row r="74" spans="1:16" x14ac:dyDescent="0.25">
      <c r="A74" s="15">
        <v>1107.4000000000001</v>
      </c>
      <c r="B74" s="9">
        <v>75.8</v>
      </c>
      <c r="C74" s="9">
        <v>34.4</v>
      </c>
      <c r="D74" s="9">
        <v>1245.8</v>
      </c>
      <c r="F74" s="1">
        <v>1246.4000000000001</v>
      </c>
      <c r="G74" s="15">
        <f t="shared" si="0"/>
        <v>1107.4000000000001</v>
      </c>
      <c r="H74" s="65">
        <f t="shared" si="1"/>
        <v>43794.577083333337</v>
      </c>
      <c r="I74" s="12">
        <f t="shared" si="33"/>
        <v>2.1974884815705131</v>
      </c>
      <c r="J74" s="12">
        <f>IF((B74-B73)&gt;-5,J73+(B74-B73)*Summary!$G$13*Summary!$G$12/Summary!$B$16,J73)</f>
        <v>2.202293669871795</v>
      </c>
      <c r="K74" s="12">
        <f>IF((C73-C74)&gt;-5,K73+(C73-C74)*Summary!$G$13*Summary!$G$12/Summary!$B$16,K73)</f>
        <v>2.1926832932692308</v>
      </c>
      <c r="L74" s="25">
        <f t="shared" si="34"/>
        <v>1.8082080750192111E-3</v>
      </c>
      <c r="M74" s="62">
        <v>1247</v>
      </c>
      <c r="N74" s="63">
        <f t="shared" si="35"/>
        <v>675</v>
      </c>
      <c r="O74" s="62">
        <v>13.1</v>
      </c>
      <c r="P74" s="63">
        <f t="shared" si="36"/>
        <v>90.324499999999986</v>
      </c>
    </row>
    <row r="75" spans="1:16" x14ac:dyDescent="0.25">
      <c r="A75" s="15">
        <v>1130.5999999999999</v>
      </c>
      <c r="B75" s="9">
        <v>83.9</v>
      </c>
      <c r="C75" s="9">
        <v>26.3</v>
      </c>
      <c r="D75" s="9">
        <v>1245.2</v>
      </c>
      <c r="F75" s="1">
        <v>1245.4000000000001</v>
      </c>
      <c r="G75" s="15">
        <f t="shared" si="0"/>
        <v>1130.5999999999999</v>
      </c>
      <c r="H75" s="65">
        <f t="shared" si="1"/>
        <v>43795.543749999997</v>
      </c>
      <c r="I75" s="12">
        <f t="shared" si="33"/>
        <v>2.2384590344551283</v>
      </c>
      <c r="J75" s="12">
        <f>IF((B75-B74)&gt;-5,J74+(B75-B74)*Summary!$G$13*Summary!$G$12/Summary!$B$16,J74)</f>
        <v>2.2432642227564106</v>
      </c>
      <c r="K75" s="12">
        <f>IF((C74-C75)&gt;-5,K74+(C74-C75)*Summary!$G$13*Summary!$G$12/Summary!$B$16,K74)</f>
        <v>2.233653846153846</v>
      </c>
      <c r="L75" s="25">
        <f t="shared" si="34"/>
        <v>1.7979861777290428E-3</v>
      </c>
      <c r="M75" s="62">
        <v>1247</v>
      </c>
      <c r="N75" s="63">
        <f t="shared" si="35"/>
        <v>675</v>
      </c>
      <c r="O75" s="62">
        <v>13.1</v>
      </c>
      <c r="P75" s="63">
        <f t="shared" si="36"/>
        <v>90.324499999999986</v>
      </c>
    </row>
    <row r="76" spans="1:16" x14ac:dyDescent="0.25">
      <c r="A76" s="15">
        <v>1153.7</v>
      </c>
      <c r="B76" s="9">
        <v>92.5</v>
      </c>
      <c r="C76" s="9">
        <v>17.8</v>
      </c>
      <c r="D76" s="9">
        <v>1247.5</v>
      </c>
      <c r="F76" s="1">
        <v>1247.9000000000001</v>
      </c>
      <c r="G76" s="15">
        <f t="shared" si="0"/>
        <v>1153.7</v>
      </c>
      <c r="H76" s="65">
        <f t="shared" si="1"/>
        <v>43796.506249999999</v>
      </c>
      <c r="I76" s="12">
        <f t="shared" ref="I76:I83" si="37">(J76+K76)/2</f>
        <v>2.2817057291666667</v>
      </c>
      <c r="J76" s="12">
        <f>IF((B76-B75)&gt;-5,J75+(B76-B75)*Summary!$G$13*Summary!$G$12/Summary!$B$16,J75)</f>
        <v>2.2867638221153848</v>
      </c>
      <c r="K76" s="12">
        <f>IF((C75-C76)&gt;-5,K75+(C75-C76)*Summary!$G$13*Summary!$G$12/Summary!$B$16,K75)</f>
        <v>2.2766476362179486</v>
      </c>
      <c r="L76" s="25">
        <f t="shared" ref="L76:L83" si="38">SLOPE(I74:I78,G74:G78)</f>
        <v>1.870139834442403E-3</v>
      </c>
      <c r="M76" s="62">
        <v>1247</v>
      </c>
      <c r="N76" s="63">
        <f t="shared" ref="N76:N83" si="39">(M76-32)*5/9</f>
        <v>675</v>
      </c>
      <c r="O76" s="62">
        <v>13.1</v>
      </c>
      <c r="P76" s="63">
        <f t="shared" ref="P76:P83" si="40">O76*6.895</f>
        <v>90.324499999999986</v>
      </c>
    </row>
    <row r="77" spans="1:16" x14ac:dyDescent="0.25">
      <c r="A77" s="15">
        <v>1153.7</v>
      </c>
      <c r="B77" s="9">
        <v>28.3</v>
      </c>
      <c r="C77" s="9">
        <v>81.400000000000006</v>
      </c>
      <c r="D77" s="9">
        <v>1247.5</v>
      </c>
      <c r="F77" s="1">
        <v>1247.9000000000001</v>
      </c>
      <c r="G77" s="15">
        <f t="shared" si="0"/>
        <v>1153.7</v>
      </c>
      <c r="H77" s="65">
        <f t="shared" si="1"/>
        <v>43796.506249999999</v>
      </c>
      <c r="I77" s="12">
        <f t="shared" si="37"/>
        <v>2.2817057291666667</v>
      </c>
      <c r="J77" s="12">
        <f>IF((B77-B76)&gt;-5,J76+(B77-B76)*Summary!$G$13*Summary!$G$12/Summary!$B$16,J76)</f>
        <v>2.2867638221153848</v>
      </c>
      <c r="K77" s="12">
        <f>IF((C76-C77)&gt;-5,K76+(C76-C77)*Summary!$G$13*Summary!$G$12/Summary!$B$16,K76)</f>
        <v>2.2766476362179486</v>
      </c>
      <c r="L77" s="25">
        <f t="shared" si="38"/>
        <v>1.9604123727253696E-3</v>
      </c>
      <c r="M77" s="62">
        <v>1247</v>
      </c>
      <c r="N77" s="63">
        <f t="shared" si="39"/>
        <v>675</v>
      </c>
      <c r="O77" s="62">
        <v>13.1</v>
      </c>
      <c r="P77" s="63">
        <f t="shared" si="40"/>
        <v>90.324499999999986</v>
      </c>
    </row>
    <row r="78" spans="1:16" x14ac:dyDescent="0.25">
      <c r="A78" s="15">
        <v>1175.9000000000001</v>
      </c>
      <c r="B78" s="9">
        <v>37.1</v>
      </c>
      <c r="C78" s="9">
        <v>72.7</v>
      </c>
      <c r="D78" s="9">
        <v>1247.7</v>
      </c>
      <c r="F78" s="1">
        <v>1248.2</v>
      </c>
      <c r="G78" s="15">
        <f t="shared" si="0"/>
        <v>1175.9000000000001</v>
      </c>
      <c r="H78" s="65">
        <f t="shared" si="1"/>
        <v>43797.431250000001</v>
      </c>
      <c r="I78" s="12">
        <f t="shared" si="37"/>
        <v>2.3259640424679491</v>
      </c>
      <c r="J78" s="12">
        <f>IF((B78-B77)&gt;-5,J77+(B78-B77)*Summary!$G$13*Summary!$G$12/Summary!$B$16,J77)</f>
        <v>2.3312750400641029</v>
      </c>
      <c r="K78" s="12">
        <f>IF((C77-C78)&gt;-5,K77+(C77-C78)*Summary!$G$13*Summary!$G$12/Summary!$B$16,K77)</f>
        <v>2.3206530448717948</v>
      </c>
      <c r="L78" s="25">
        <f t="shared" si="38"/>
        <v>1.9503539864804912E-3</v>
      </c>
      <c r="M78" s="62">
        <v>1247</v>
      </c>
      <c r="N78" s="63">
        <f t="shared" si="39"/>
        <v>675</v>
      </c>
      <c r="O78" s="62">
        <v>13.1</v>
      </c>
      <c r="P78" s="63">
        <f t="shared" si="40"/>
        <v>90.324499999999986</v>
      </c>
    </row>
    <row r="79" spans="1:16" x14ac:dyDescent="0.25">
      <c r="A79" s="15">
        <v>1199.5</v>
      </c>
      <c r="B79" s="9">
        <v>46.4</v>
      </c>
      <c r="C79" s="9">
        <v>63.4</v>
      </c>
      <c r="D79" s="9">
        <v>1249</v>
      </c>
      <c r="F79" s="1">
        <v>1249</v>
      </c>
      <c r="G79" s="15">
        <f t="shared" si="0"/>
        <v>1199.5</v>
      </c>
      <c r="H79" s="65">
        <f t="shared" si="1"/>
        <v>43798.414583333331</v>
      </c>
      <c r="I79" s="12">
        <f t="shared" si="37"/>
        <v>2.3730043068910254</v>
      </c>
      <c r="J79" s="12">
        <f>IF((B79-B78)&gt;-5,J78+(B79-B78)*Summary!$G$13*Summary!$G$12/Summary!$B$16,J78)</f>
        <v>2.3783153044871796</v>
      </c>
      <c r="K79" s="12">
        <f>IF((C78-C79)&gt;-5,K78+(C78-C79)*Summary!$G$13*Summary!$G$12/Summary!$B$16,K78)</f>
        <v>2.3676933092948715</v>
      </c>
      <c r="L79" s="25">
        <f t="shared" si="38"/>
        <v>1.9184521123161284E-3</v>
      </c>
      <c r="M79" s="62">
        <v>1247</v>
      </c>
      <c r="N79" s="63">
        <f t="shared" si="39"/>
        <v>675</v>
      </c>
      <c r="O79" s="62">
        <v>13.1</v>
      </c>
      <c r="P79" s="63">
        <f t="shared" si="40"/>
        <v>90.324499999999986</v>
      </c>
    </row>
    <row r="80" spans="1:16" x14ac:dyDescent="0.25">
      <c r="A80" s="15">
        <v>1224.5999999999999</v>
      </c>
      <c r="B80" s="9">
        <v>56</v>
      </c>
      <c r="C80" s="9">
        <v>54.7</v>
      </c>
      <c r="D80" s="9">
        <v>1247.5</v>
      </c>
      <c r="F80" s="1">
        <v>1247.7</v>
      </c>
      <c r="G80" s="15">
        <f t="shared" si="0"/>
        <v>1224.5999999999999</v>
      </c>
      <c r="H80" s="65">
        <f t="shared" si="1"/>
        <v>43799.460416666669</v>
      </c>
      <c r="I80" s="12">
        <f t="shared" si="37"/>
        <v>2.4192858573717948</v>
      </c>
      <c r="J80" s="12">
        <f>IF((B80-B79)&gt;-5,J79+(B80-B79)*Summary!$G$13*Summary!$G$12/Summary!$B$16,J79)</f>
        <v>2.4268729967948719</v>
      </c>
      <c r="K80" s="12">
        <f>IF((C79-C80)&gt;-5,K79+(C79-C80)*Summary!$G$13*Summary!$G$12/Summary!$B$16,K79)</f>
        <v>2.4116987179487177</v>
      </c>
      <c r="L80" s="25">
        <f t="shared" si="38"/>
        <v>1.8951015422479223E-3</v>
      </c>
      <c r="M80" s="62">
        <v>1247</v>
      </c>
      <c r="N80" s="63">
        <f t="shared" si="39"/>
        <v>675</v>
      </c>
      <c r="O80" s="62">
        <v>13.1</v>
      </c>
      <c r="P80" s="63">
        <f t="shared" si="40"/>
        <v>90.324499999999986</v>
      </c>
    </row>
    <row r="81" spans="1:16" x14ac:dyDescent="0.25">
      <c r="A81" s="15">
        <v>1251.8</v>
      </c>
      <c r="B81" s="9">
        <v>66.099999999999994</v>
      </c>
      <c r="C81" s="9">
        <v>44.7</v>
      </c>
      <c r="D81" s="9">
        <v>1247.7</v>
      </c>
      <c r="F81" s="1">
        <v>1248</v>
      </c>
      <c r="G81" s="15">
        <f t="shared" si="0"/>
        <v>1251.8</v>
      </c>
      <c r="H81" s="65">
        <f t="shared" si="1"/>
        <v>43800.59375</v>
      </c>
      <c r="I81" s="12">
        <f t="shared" si="37"/>
        <v>2.4701196915064099</v>
      </c>
      <c r="J81" s="12">
        <f>IF((B81-B80)&gt;-5,J80+(B81-B80)*Summary!$G$13*Summary!$G$12/Summary!$B$16,J80)</f>
        <v>2.4779597355769232</v>
      </c>
      <c r="K81" s="12">
        <f>IF((C80-C81)&gt;-5,K80+(C80-C81)*Summary!$G$13*Summary!$G$12/Summary!$B$16,K80)</f>
        <v>2.462279647435897</v>
      </c>
      <c r="L81" s="25">
        <f t="shared" si="38"/>
        <v>1.8864500914975489E-3</v>
      </c>
      <c r="M81" s="62">
        <v>1247</v>
      </c>
      <c r="N81" s="63">
        <f t="shared" si="39"/>
        <v>675</v>
      </c>
      <c r="O81" s="62">
        <v>13.1</v>
      </c>
      <c r="P81" s="63">
        <f t="shared" si="40"/>
        <v>90.324499999999986</v>
      </c>
    </row>
    <row r="82" spans="1:16" x14ac:dyDescent="0.25">
      <c r="A82" s="15">
        <v>1275.3</v>
      </c>
      <c r="B82" s="9">
        <v>75.2</v>
      </c>
      <c r="C82" s="9">
        <v>35.9</v>
      </c>
      <c r="D82" s="9">
        <v>1247.0999999999999</v>
      </c>
      <c r="F82" s="1">
        <v>1247.4000000000001</v>
      </c>
      <c r="G82" s="15">
        <f t="shared" si="0"/>
        <v>1275.3</v>
      </c>
      <c r="H82" s="65">
        <f t="shared" si="1"/>
        <v>43801.572916666664</v>
      </c>
      <c r="I82" s="12">
        <f t="shared" si="37"/>
        <v>2.5153896233974358</v>
      </c>
      <c r="J82" s="12">
        <f>IF((B82-B81)&gt;-5,J81+(B82-B81)*Summary!$G$13*Summary!$G$12/Summary!$B$16,J81)</f>
        <v>2.5239883814102564</v>
      </c>
      <c r="K82" s="12">
        <f>IF((C81-C82)&gt;-5,K81+(C81-C82)*Summary!$G$13*Summary!$G$12/Summary!$B$16,K81)</f>
        <v>2.5067908653846152</v>
      </c>
      <c r="L82" s="25">
        <f t="shared" si="38"/>
        <v>1.9014992212864233E-3</v>
      </c>
      <c r="M82" s="62">
        <v>1247</v>
      </c>
      <c r="N82" s="63">
        <f t="shared" si="39"/>
        <v>675</v>
      </c>
      <c r="O82" s="62">
        <v>13.1</v>
      </c>
      <c r="P82" s="63">
        <f t="shared" si="40"/>
        <v>90.324499999999986</v>
      </c>
    </row>
    <row r="83" spans="1:16" x14ac:dyDescent="0.25">
      <c r="A83" s="15">
        <v>1301.5</v>
      </c>
      <c r="B83" s="9">
        <v>85.1</v>
      </c>
      <c r="C83" s="9">
        <v>26.1</v>
      </c>
      <c r="D83" s="9">
        <v>1246.9000000000001</v>
      </c>
      <c r="F83" s="1">
        <v>1247.5</v>
      </c>
      <c r="G83" s="15">
        <f t="shared" si="0"/>
        <v>1301.5</v>
      </c>
      <c r="H83" s="65">
        <f t="shared" si="1"/>
        <v>43802.664583333331</v>
      </c>
      <c r="I83" s="12">
        <f t="shared" si="37"/>
        <v>2.5652118389423073</v>
      </c>
      <c r="J83" s="12">
        <f>IF((B83-B82)&gt;-5,J82+(B83-B82)*Summary!$G$13*Summary!$G$12/Summary!$B$16,J82)</f>
        <v>2.5740635016025641</v>
      </c>
      <c r="K83" s="12">
        <f>IF((C82-C83)&gt;-5,K82+(C82-C83)*Summary!$G$13*Summary!$G$12/Summary!$B$16,K82)</f>
        <v>2.5563601762820509</v>
      </c>
      <c r="L83" s="25">
        <f t="shared" si="38"/>
        <v>1.9087008535479272E-3</v>
      </c>
      <c r="M83" s="62">
        <v>1247</v>
      </c>
      <c r="N83" s="63">
        <f t="shared" si="39"/>
        <v>675</v>
      </c>
      <c r="O83" s="62">
        <v>13.1</v>
      </c>
      <c r="P83" s="63">
        <f t="shared" si="40"/>
        <v>90.324499999999986</v>
      </c>
    </row>
    <row r="84" spans="1:16" x14ac:dyDescent="0.25">
      <c r="A84" s="15">
        <v>1321.7</v>
      </c>
      <c r="B84" s="9">
        <v>92.7</v>
      </c>
      <c r="C84" s="9">
        <v>18.5</v>
      </c>
      <c r="D84" s="9">
        <v>1247.0999999999999</v>
      </c>
      <c r="F84" s="1">
        <v>1247.5</v>
      </c>
      <c r="G84" s="15">
        <f t="shared" si="0"/>
        <v>1321.7</v>
      </c>
      <c r="H84" s="65">
        <f t="shared" si="1"/>
        <v>43803.506249999999</v>
      </c>
      <c r="I84" s="12">
        <f t="shared" ref="I84:I91" si="41">(J84+K84)/2</f>
        <v>2.6036533453525639</v>
      </c>
      <c r="J84" s="12">
        <f>IF((B84-B83)&gt;-5,J83+(B84-B83)*Summary!$G$13*Summary!$G$12/Summary!$B$16,J83)</f>
        <v>2.6125050080128207</v>
      </c>
      <c r="K84" s="12">
        <f>IF((C83-C84)&gt;-5,K83+(C83-C84)*Summary!$G$13*Summary!$G$12/Summary!$B$16,K83)</f>
        <v>2.5948016826923075</v>
      </c>
      <c r="L84" s="25">
        <f t="shared" ref="L84:L91" si="42">SLOPE(I82:I86,G82:G86)</f>
        <v>1.9244890138309554E-3</v>
      </c>
      <c r="M84" s="62">
        <v>1247</v>
      </c>
      <c r="N84" s="63">
        <f t="shared" ref="N84:N91" si="43">(M84-32)*5/9</f>
        <v>675</v>
      </c>
      <c r="O84" s="62">
        <v>13.1</v>
      </c>
      <c r="P84" s="63">
        <f t="shared" ref="P84:P91" si="44">O84*6.895</f>
        <v>90.324499999999986</v>
      </c>
    </row>
    <row r="85" spans="1:16" x14ac:dyDescent="0.25">
      <c r="A85" s="15">
        <v>1321.7</v>
      </c>
      <c r="B85" s="9">
        <v>12.2</v>
      </c>
      <c r="C85" s="9">
        <v>92.6</v>
      </c>
      <c r="D85" s="9">
        <v>1247.4000000000001</v>
      </c>
      <c r="F85" s="1">
        <v>1247.5999999999999</v>
      </c>
      <c r="G85" s="15">
        <f t="shared" si="0"/>
        <v>1321.7</v>
      </c>
      <c r="H85" s="65">
        <f t="shared" si="1"/>
        <v>43803.506249999999</v>
      </c>
      <c r="I85" s="12">
        <f t="shared" si="41"/>
        <v>2.6036533453525639</v>
      </c>
      <c r="J85" s="12">
        <f>IF((B85-B84)&gt;-5,J84+(B85-B84)*Summary!$G$13*Summary!$G$12/Summary!$B$16,J84)</f>
        <v>2.6125050080128207</v>
      </c>
      <c r="K85" s="12">
        <f>IF((C84-C85)&gt;-5,K84+(C84-C85)*Summary!$G$13*Summary!$G$12/Summary!$B$16,K84)</f>
        <v>2.5948016826923075</v>
      </c>
      <c r="L85" s="25">
        <f t="shared" si="42"/>
        <v>1.9357164864855397E-3</v>
      </c>
      <c r="M85" s="62">
        <v>1247</v>
      </c>
      <c r="N85" s="63">
        <f t="shared" si="43"/>
        <v>675</v>
      </c>
      <c r="O85" s="62">
        <v>13.1</v>
      </c>
      <c r="P85" s="63">
        <f t="shared" si="44"/>
        <v>90.324499999999986</v>
      </c>
    </row>
    <row r="86" spans="1:16" x14ac:dyDescent="0.25">
      <c r="A86" s="15">
        <v>1345.7</v>
      </c>
      <c r="B86" s="9">
        <v>21.8</v>
      </c>
      <c r="C86" s="9">
        <v>83.4</v>
      </c>
      <c r="D86" s="9">
        <v>1247.4000000000001</v>
      </c>
      <c r="F86" s="1">
        <v>1247.5999999999999</v>
      </c>
      <c r="G86" s="15">
        <f t="shared" si="0"/>
        <v>1345.7</v>
      </c>
      <c r="H86" s="65">
        <f t="shared" si="1"/>
        <v>43804.506249999999</v>
      </c>
      <c r="I86" s="12">
        <f t="shared" si="41"/>
        <v>2.6511994190705126</v>
      </c>
      <c r="J86" s="12">
        <f>IF((B86-B85)&gt;-5,J85+(B86-B85)*Summary!$G$13*Summary!$G$12/Summary!$B$16,J85)</f>
        <v>2.661062700320513</v>
      </c>
      <c r="K86" s="12">
        <f>IF((C85-C86)&gt;-5,K85+(C85-C86)*Summary!$G$13*Summary!$G$12/Summary!$B$16,K85)</f>
        <v>2.6413361378205127</v>
      </c>
      <c r="L86" s="25">
        <f t="shared" si="42"/>
        <v>1.9633220118859254E-3</v>
      </c>
      <c r="M86" s="62">
        <v>1247</v>
      </c>
      <c r="N86" s="63">
        <f t="shared" si="43"/>
        <v>675</v>
      </c>
      <c r="O86" s="62">
        <v>13.1</v>
      </c>
      <c r="P86" s="63">
        <f t="shared" si="44"/>
        <v>90.324499999999986</v>
      </c>
    </row>
    <row r="87" spans="1:16" x14ac:dyDescent="0.25">
      <c r="A87" s="15">
        <v>1371.4</v>
      </c>
      <c r="B87" s="9">
        <v>31.8</v>
      </c>
      <c r="C87" s="9">
        <v>74.099999999999994</v>
      </c>
      <c r="D87" s="9">
        <v>1247.3</v>
      </c>
      <c r="F87" s="1">
        <v>1247.3</v>
      </c>
      <c r="G87" s="15">
        <f t="shared" si="0"/>
        <v>1371.4</v>
      </c>
      <c r="H87" s="65">
        <f t="shared" si="1"/>
        <v>43805.577083333337</v>
      </c>
      <c r="I87" s="12">
        <f t="shared" si="41"/>
        <v>2.7000100160256411</v>
      </c>
      <c r="J87" s="12">
        <f>IF((B87-B86)&gt;-5,J86+(B87-B86)*Summary!$G$13*Summary!$G$12/Summary!$B$16,J86)</f>
        <v>2.7116436298076922</v>
      </c>
      <c r="K87" s="12">
        <f>IF((C86-C87)&gt;-5,K86+(C86-C87)*Summary!$G$13*Summary!$G$12/Summary!$B$16,K86)</f>
        <v>2.6883764022435899</v>
      </c>
      <c r="L87" s="25">
        <f t="shared" si="42"/>
        <v>1.9709799890959448E-3</v>
      </c>
      <c r="M87" s="62">
        <v>1247</v>
      </c>
      <c r="N87" s="63">
        <f t="shared" si="43"/>
        <v>675</v>
      </c>
      <c r="O87" s="62">
        <v>13.1</v>
      </c>
      <c r="P87" s="63">
        <f t="shared" si="44"/>
        <v>90.324499999999986</v>
      </c>
    </row>
    <row r="88" spans="1:16" x14ac:dyDescent="0.25">
      <c r="A88" s="15">
        <v>1393.9</v>
      </c>
      <c r="B88" s="9">
        <v>40.9</v>
      </c>
      <c r="C88" s="9">
        <v>65</v>
      </c>
      <c r="D88" s="9">
        <v>1247</v>
      </c>
      <c r="F88" s="1">
        <v>1247.3</v>
      </c>
      <c r="G88" s="15">
        <f t="shared" si="0"/>
        <v>1393.9</v>
      </c>
      <c r="H88" s="65">
        <f t="shared" si="1"/>
        <v>43806.514583333337</v>
      </c>
      <c r="I88" s="12">
        <f t="shared" si="41"/>
        <v>2.7460386618589743</v>
      </c>
      <c r="J88" s="12">
        <f>IF((B88-B87)&gt;-5,J87+(B88-B87)*Summary!$G$13*Summary!$G$12/Summary!$B$16,J87)</f>
        <v>2.7576722756410255</v>
      </c>
      <c r="K88" s="12">
        <f>IF((C87-C88)&gt;-5,K87+(C87-C88)*Summary!$G$13*Summary!$G$12/Summary!$B$16,K87)</f>
        <v>2.7344050480769231</v>
      </c>
      <c r="L88" s="25">
        <f t="shared" si="42"/>
        <v>1.9736203603748807E-3</v>
      </c>
      <c r="M88" s="62">
        <v>1247</v>
      </c>
      <c r="N88" s="63">
        <f t="shared" si="43"/>
        <v>675</v>
      </c>
      <c r="O88" s="62">
        <v>13.1</v>
      </c>
      <c r="P88" s="63">
        <f t="shared" si="44"/>
        <v>90.324499999999986</v>
      </c>
    </row>
    <row r="89" spans="1:16" x14ac:dyDescent="0.25">
      <c r="A89" s="15">
        <v>1418</v>
      </c>
      <c r="B89" s="9">
        <v>50.4</v>
      </c>
      <c r="C89" s="9">
        <v>55.7</v>
      </c>
      <c r="D89" s="9">
        <v>1247.0999999999999</v>
      </c>
      <c r="F89" s="1">
        <v>1247.5999999999999</v>
      </c>
      <c r="G89" s="15">
        <f t="shared" si="0"/>
        <v>1418</v>
      </c>
      <c r="H89" s="65">
        <f t="shared" si="1"/>
        <v>43807.518750000003</v>
      </c>
      <c r="I89" s="12">
        <f t="shared" si="41"/>
        <v>2.793584735576923</v>
      </c>
      <c r="J89" s="12">
        <f>IF((B89-B88)&gt;-5,J88+(B89-B88)*Summary!$G$13*Summary!$G$12/Summary!$B$16,J88)</f>
        <v>2.8057241586538462</v>
      </c>
      <c r="K89" s="12">
        <f>IF((C88-C89)&gt;-5,K88+(C88-C89)*Summary!$G$13*Summary!$G$12/Summary!$B$16,K88)</f>
        <v>2.7814453124999998</v>
      </c>
      <c r="L89" s="25">
        <f t="shared" si="42"/>
        <v>1.9835975109607365E-3</v>
      </c>
      <c r="M89" s="62">
        <v>1247</v>
      </c>
      <c r="N89" s="63">
        <f t="shared" si="43"/>
        <v>675</v>
      </c>
      <c r="O89" s="62">
        <v>13.1</v>
      </c>
      <c r="P89" s="63">
        <f t="shared" si="44"/>
        <v>90.324499999999986</v>
      </c>
    </row>
    <row r="90" spans="1:16" x14ac:dyDescent="0.25">
      <c r="A90" s="15">
        <v>1443.6</v>
      </c>
      <c r="B90" s="9">
        <v>60.6</v>
      </c>
      <c r="C90" s="9">
        <v>46.1</v>
      </c>
      <c r="D90" s="9">
        <v>1246.9000000000001</v>
      </c>
      <c r="F90" s="1">
        <v>1247.3</v>
      </c>
      <c r="G90" s="15">
        <f t="shared" si="0"/>
        <v>1443.6</v>
      </c>
      <c r="H90" s="65">
        <f t="shared" si="1"/>
        <v>43808.585416666669</v>
      </c>
      <c r="I90" s="12">
        <f t="shared" si="41"/>
        <v>2.8436598557692307</v>
      </c>
      <c r="J90" s="12">
        <f>IF((B90-B89)&gt;-5,J89+(B90-B89)*Summary!$G$13*Summary!$G$12/Summary!$B$16,J89)</f>
        <v>2.8573167067307694</v>
      </c>
      <c r="K90" s="12">
        <f>IF((C89-C90)&gt;-5,K89+(C89-C90)*Summary!$G$13*Summary!$G$12/Summary!$B$16,K89)</f>
        <v>2.8300030048076921</v>
      </c>
      <c r="L90" s="25">
        <f t="shared" si="42"/>
        <v>1.9924955259105173E-3</v>
      </c>
      <c r="M90" s="62">
        <v>1247</v>
      </c>
      <c r="N90" s="63">
        <f t="shared" si="43"/>
        <v>675</v>
      </c>
      <c r="O90" s="62">
        <v>13.1</v>
      </c>
      <c r="P90" s="63">
        <f t="shared" si="44"/>
        <v>90.324499999999986</v>
      </c>
    </row>
    <row r="91" spans="1:16" x14ac:dyDescent="0.25">
      <c r="A91" s="15">
        <v>1467.4</v>
      </c>
      <c r="B91" s="9">
        <v>69.900000000000006</v>
      </c>
      <c r="C91" s="9">
        <v>36.700000000000003</v>
      </c>
      <c r="D91" s="9">
        <v>1247.5999999999999</v>
      </c>
      <c r="F91" s="1">
        <v>1247.8</v>
      </c>
      <c r="G91" s="15">
        <f t="shared" si="0"/>
        <v>1467.4</v>
      </c>
      <c r="H91" s="65">
        <f t="shared" si="1"/>
        <v>43809.577083333337</v>
      </c>
      <c r="I91" s="12">
        <f t="shared" si="41"/>
        <v>2.8909530248397433</v>
      </c>
      <c r="J91" s="12">
        <f>IF((B91-B90)&gt;-5,J90+(B91-B90)*Summary!$G$13*Summary!$G$12/Summary!$B$16,J90)</f>
        <v>2.9043569711538462</v>
      </c>
      <c r="K91" s="12">
        <f>IF((C90-C91)&gt;-5,K90+(C90-C91)*Summary!$G$13*Summary!$G$12/Summary!$B$16,K90)</f>
        <v>2.8775490785256408</v>
      </c>
      <c r="L91" s="25">
        <f t="shared" si="42"/>
        <v>2.0354292616753312E-3</v>
      </c>
      <c r="M91" s="62">
        <v>1247</v>
      </c>
      <c r="N91" s="63">
        <f t="shared" si="43"/>
        <v>675</v>
      </c>
      <c r="O91" s="62">
        <v>13.1</v>
      </c>
      <c r="P91" s="63">
        <f t="shared" si="44"/>
        <v>90.324499999999986</v>
      </c>
    </row>
    <row r="92" spans="1:16" x14ac:dyDescent="0.25">
      <c r="A92" s="15">
        <v>1490.2</v>
      </c>
      <c r="B92" s="9">
        <v>79.5</v>
      </c>
      <c r="C92" s="9">
        <v>27.5</v>
      </c>
      <c r="D92" s="9">
        <v>1248.7</v>
      </c>
      <c r="F92" s="1">
        <v>1248.8</v>
      </c>
      <c r="G92" s="15">
        <f t="shared" si="0"/>
        <v>1490.2</v>
      </c>
      <c r="H92" s="65">
        <f t="shared" si="1"/>
        <v>43810.527083333334</v>
      </c>
      <c r="I92" s="12">
        <f t="shared" ref="I92:I100" si="45">(J92+K92)/2</f>
        <v>2.938499098557692</v>
      </c>
      <c r="J92" s="12">
        <f>IF((B92-B91)&gt;-5,J91+(B92-B91)*Summary!$G$13*Summary!$G$12/Summary!$B$16,J91)</f>
        <v>2.9529146634615384</v>
      </c>
      <c r="K92" s="12">
        <f>IF((C91-C92)&gt;-5,K91+(C91-C92)*Summary!$G$13*Summary!$G$12/Summary!$B$16,K91)</f>
        <v>2.924083533653846</v>
      </c>
      <c r="L92" s="25">
        <f t="shared" ref="L92:L100" si="46">SLOPE(I90:I94,G90:G94)</f>
        <v>2.0714761216576506E-3</v>
      </c>
      <c r="M92" s="62">
        <v>1247</v>
      </c>
      <c r="N92" s="63">
        <f t="shared" ref="N92:N100" si="47">(M92-32)*5/9</f>
        <v>675</v>
      </c>
      <c r="O92" s="62">
        <v>13.1</v>
      </c>
      <c r="P92" s="63">
        <f t="shared" ref="P92:P100" si="48">O92*6.895</f>
        <v>90.324499999999986</v>
      </c>
    </row>
    <row r="93" spans="1:16" x14ac:dyDescent="0.25">
      <c r="A93" s="15">
        <v>1515.9</v>
      </c>
      <c r="B93" s="9">
        <v>90.3</v>
      </c>
      <c r="C93" s="9">
        <v>16.8</v>
      </c>
      <c r="D93" s="9">
        <v>1248.8</v>
      </c>
      <c r="F93" s="1">
        <v>1248.4000000000001</v>
      </c>
      <c r="G93" s="15">
        <f t="shared" si="0"/>
        <v>1515.9</v>
      </c>
      <c r="H93" s="65">
        <f t="shared" si="1"/>
        <v>43811.597916666666</v>
      </c>
      <c r="I93" s="12">
        <f t="shared" si="45"/>
        <v>2.99287359775641</v>
      </c>
      <c r="J93" s="12">
        <f>IF((B93-B92)&gt;-5,J92+(B93-B92)*Summary!$G$13*Summary!$G$12/Summary!$B$16,J92)</f>
        <v>3.0075420673076922</v>
      </c>
      <c r="K93" s="12">
        <f>IF((C92-C93)&gt;-5,K92+(C92-C93)*Summary!$G$13*Summary!$G$12/Summary!$B$16,K92)</f>
        <v>2.9782051282051278</v>
      </c>
      <c r="L93" s="25">
        <f t="shared" si="46"/>
        <v>2.0909964804586199E-3</v>
      </c>
      <c r="M93" s="62">
        <v>1247</v>
      </c>
      <c r="N93" s="63">
        <f t="shared" si="47"/>
        <v>675</v>
      </c>
      <c r="O93" s="62">
        <v>13.1</v>
      </c>
      <c r="P93" s="63">
        <f t="shared" si="48"/>
        <v>90.324499999999986</v>
      </c>
    </row>
    <row r="94" spans="1:16" x14ac:dyDescent="0.25">
      <c r="A94" s="15">
        <v>1515.9</v>
      </c>
      <c r="B94" s="9">
        <v>17.2</v>
      </c>
      <c r="C94" s="9">
        <v>82.9</v>
      </c>
      <c r="D94" s="9">
        <v>1248.8</v>
      </c>
      <c r="F94" s="1">
        <v>1248.4000000000001</v>
      </c>
      <c r="G94" s="15">
        <f t="shared" si="0"/>
        <v>1515.9</v>
      </c>
      <c r="H94" s="65">
        <f t="shared" si="1"/>
        <v>43811.597916666666</v>
      </c>
      <c r="I94" s="12">
        <f t="shared" si="45"/>
        <v>2.99287359775641</v>
      </c>
      <c r="J94" s="12">
        <f>IF((B94-B93)&gt;-5,J93+(B94-B93)*Summary!$G$13*Summary!$G$12/Summary!$B$16,J93)</f>
        <v>3.0075420673076922</v>
      </c>
      <c r="K94" s="12">
        <f>IF((C93-C94)&gt;-5,K93+(C93-C94)*Summary!$G$13*Summary!$G$12/Summary!$B$16,K93)</f>
        <v>2.9782051282051278</v>
      </c>
      <c r="L94" s="25">
        <f t="shared" si="46"/>
        <v>2.0885437268268791E-3</v>
      </c>
      <c r="M94" s="62">
        <v>1247</v>
      </c>
      <c r="N94" s="63">
        <f t="shared" si="47"/>
        <v>675</v>
      </c>
      <c r="O94" s="62">
        <v>13.1</v>
      </c>
      <c r="P94" s="63">
        <f t="shared" si="48"/>
        <v>90.324499999999986</v>
      </c>
    </row>
    <row r="95" spans="1:16" x14ac:dyDescent="0.25">
      <c r="A95" s="15">
        <v>1540.5</v>
      </c>
      <c r="B95" s="9">
        <v>27.3</v>
      </c>
      <c r="C95" s="9">
        <v>73</v>
      </c>
      <c r="D95" s="9">
        <v>1248.4000000000001</v>
      </c>
      <c r="F95" s="1">
        <v>1248</v>
      </c>
      <c r="G95" s="15">
        <f t="shared" si="0"/>
        <v>1540.5</v>
      </c>
      <c r="H95" s="65">
        <f t="shared" si="1"/>
        <v>43812.622916666667</v>
      </c>
      <c r="I95" s="12">
        <f t="shared" si="45"/>
        <v>3.0434545272435898</v>
      </c>
      <c r="J95" s="12">
        <f>IF((B95-B94)&gt;-5,J94+(B95-B94)*Summary!$G$13*Summary!$G$12/Summary!$B$16,J94)</f>
        <v>3.0586288060897435</v>
      </c>
      <c r="K95" s="12">
        <f>IF((C94-C95)&gt;-5,K94+(C94-C95)*Summary!$G$13*Summary!$G$12/Summary!$B$16,K94)</f>
        <v>3.0282802483974356</v>
      </c>
      <c r="L95" s="25">
        <f t="shared" si="46"/>
        <v>2.1008284952956859E-3</v>
      </c>
      <c r="M95" s="62">
        <v>1247</v>
      </c>
      <c r="N95" s="63">
        <f t="shared" si="47"/>
        <v>675</v>
      </c>
      <c r="O95" s="62">
        <v>13.1</v>
      </c>
      <c r="P95" s="63">
        <f t="shared" si="48"/>
        <v>90.324499999999986</v>
      </c>
    </row>
    <row r="96" spans="1:16" x14ac:dyDescent="0.25">
      <c r="A96" s="15">
        <v>1563.4</v>
      </c>
      <c r="B96" s="9">
        <v>36.799999999999997</v>
      </c>
      <c r="C96" s="9">
        <v>63.4</v>
      </c>
      <c r="D96" s="9">
        <v>1248.8</v>
      </c>
      <c r="F96" s="1">
        <v>1248.3</v>
      </c>
      <c r="G96" s="15">
        <f t="shared" si="0"/>
        <v>1563.4</v>
      </c>
      <c r="H96" s="65">
        <f t="shared" si="1"/>
        <v>43813.577083333337</v>
      </c>
      <c r="I96" s="12">
        <f t="shared" si="45"/>
        <v>3.0917593149038458</v>
      </c>
      <c r="J96" s="12">
        <f>IF((B96-B95)&gt;-5,J95+(B96-B95)*Summary!$G$13*Summary!$G$12/Summary!$B$16,J95)</f>
        <v>3.1066806891025642</v>
      </c>
      <c r="K96" s="12">
        <f>IF((C95-C96)&gt;-5,K95+(C95-C96)*Summary!$G$13*Summary!$G$12/Summary!$B$16,K95)</f>
        <v>3.0768379407051278</v>
      </c>
      <c r="L96" s="25">
        <f t="shared" si="46"/>
        <v>2.1154828828709379E-3</v>
      </c>
      <c r="M96" s="62">
        <v>1247</v>
      </c>
      <c r="N96" s="63">
        <f t="shared" si="47"/>
        <v>675</v>
      </c>
      <c r="O96" s="62">
        <v>13.1</v>
      </c>
      <c r="P96" s="63">
        <f t="shared" si="48"/>
        <v>90.324499999999986</v>
      </c>
    </row>
    <row r="97" spans="1:16" x14ac:dyDescent="0.25">
      <c r="A97" s="15">
        <v>1584.6</v>
      </c>
      <c r="B97" s="9">
        <v>46.1</v>
      </c>
      <c r="C97" s="9">
        <v>54.6</v>
      </c>
      <c r="D97" s="9">
        <v>1248.9000000000001</v>
      </c>
      <c r="F97" s="1">
        <v>1248.4000000000001</v>
      </c>
      <c r="G97" s="15">
        <f t="shared" si="0"/>
        <v>1584.6</v>
      </c>
      <c r="H97" s="65">
        <f t="shared" si="1"/>
        <v>43814.460416666669</v>
      </c>
      <c r="I97" s="12">
        <f t="shared" si="45"/>
        <v>3.1375350560897433</v>
      </c>
      <c r="J97" s="12">
        <f>IF((B97-B96)&gt;-5,J96+(B97-B96)*Summary!$G$13*Summary!$G$12/Summary!$B$16,J96)</f>
        <v>3.153720953525641</v>
      </c>
      <c r="K97" s="12">
        <f>IF((C96-C97)&gt;-5,K96+(C96-C97)*Summary!$G$13*Summary!$G$12/Summary!$B$16,K96)</f>
        <v>3.121349158653846</v>
      </c>
      <c r="L97" s="25">
        <f t="shared" si="46"/>
        <v>2.1250866902924404E-3</v>
      </c>
      <c r="M97" s="62">
        <v>1247</v>
      </c>
      <c r="N97" s="63">
        <f t="shared" si="47"/>
        <v>675</v>
      </c>
      <c r="O97" s="62">
        <v>13.1</v>
      </c>
      <c r="P97" s="63">
        <f t="shared" si="48"/>
        <v>90.324499999999986</v>
      </c>
    </row>
    <row r="98" spans="1:16" x14ac:dyDescent="0.25">
      <c r="A98" s="15">
        <v>1611.6</v>
      </c>
      <c r="B98" s="9">
        <v>57.7</v>
      </c>
      <c r="C98" s="9">
        <v>43.5</v>
      </c>
      <c r="D98" s="9">
        <v>1248.2</v>
      </c>
      <c r="F98" s="1">
        <v>1247.5999999999999</v>
      </c>
      <c r="G98" s="15">
        <f t="shared" si="0"/>
        <v>1611.6</v>
      </c>
      <c r="H98" s="65">
        <f t="shared" si="1"/>
        <v>43815.585416666669</v>
      </c>
      <c r="I98" s="12">
        <f t="shared" si="45"/>
        <v>3.1949444110576923</v>
      </c>
      <c r="J98" s="12">
        <f>IF((B98-B97)&gt;-5,J97+(B98-B97)*Summary!$G$13*Summary!$G$12/Summary!$B$16,J97)</f>
        <v>3.2123948317307693</v>
      </c>
      <c r="K98" s="12">
        <f>IF((C97-C98)&gt;-5,K97+(C97-C98)*Summary!$G$13*Summary!$G$12/Summary!$B$16,K97)</f>
        <v>3.1774939903846153</v>
      </c>
      <c r="L98" s="25">
        <f t="shared" si="46"/>
        <v>2.1263193601374322E-3</v>
      </c>
      <c r="M98" s="62">
        <v>1247</v>
      </c>
      <c r="N98" s="63">
        <f t="shared" si="47"/>
        <v>675</v>
      </c>
      <c r="O98" s="62">
        <v>13.1</v>
      </c>
      <c r="P98" s="63">
        <f t="shared" si="48"/>
        <v>90.324499999999986</v>
      </c>
    </row>
    <row r="99" spans="1:16" x14ac:dyDescent="0.25">
      <c r="A99" s="15">
        <v>1635.4</v>
      </c>
      <c r="B99" s="9">
        <v>67.599999999999994</v>
      </c>
      <c r="C99" s="9">
        <v>33.700000000000003</v>
      </c>
      <c r="D99" s="9">
        <v>1248.0999999999999</v>
      </c>
      <c r="F99" s="1">
        <v>1248.5</v>
      </c>
      <c r="G99" s="15">
        <f t="shared" si="0"/>
        <v>1635.4</v>
      </c>
      <c r="H99" s="65">
        <f t="shared" si="1"/>
        <v>43816.577083333337</v>
      </c>
      <c r="I99" s="12">
        <f t="shared" si="45"/>
        <v>3.2447666266025639</v>
      </c>
      <c r="J99" s="12">
        <f>IF((B99-B98)&gt;-5,J98+(B99-B98)*Summary!$G$13*Summary!$G$12/Summary!$B$16,J98)</f>
        <v>3.2624699519230771</v>
      </c>
      <c r="K99" s="12">
        <f>IF((C98-C99)&gt;-5,K98+(C98-C99)*Summary!$G$13*Summary!$G$12/Summary!$B$16,K98)</f>
        <v>3.2270633012820511</v>
      </c>
      <c r="L99" s="25">
        <f t="shared" si="46"/>
        <v>2.1266701065701574E-3</v>
      </c>
      <c r="M99" s="62">
        <v>1247</v>
      </c>
      <c r="N99" s="63">
        <f t="shared" si="47"/>
        <v>675</v>
      </c>
      <c r="O99" s="62">
        <v>13.1</v>
      </c>
      <c r="P99" s="63">
        <f t="shared" si="48"/>
        <v>90.324499999999986</v>
      </c>
    </row>
    <row r="100" spans="1:16" x14ac:dyDescent="0.25">
      <c r="A100" s="15">
        <v>1660.5</v>
      </c>
      <c r="B100" s="9">
        <v>78.3</v>
      </c>
      <c r="C100" s="9">
        <v>23.1</v>
      </c>
      <c r="D100" s="9">
        <v>1249</v>
      </c>
      <c r="F100" s="1">
        <v>1248.5</v>
      </c>
      <c r="G100" s="15">
        <f t="shared" si="0"/>
        <v>1660.5</v>
      </c>
      <c r="H100" s="65">
        <f t="shared" si="1"/>
        <v>43817.622916666667</v>
      </c>
      <c r="I100" s="12">
        <f t="shared" si="45"/>
        <v>3.2986353165064104</v>
      </c>
      <c r="J100" s="12">
        <f>IF((B100-B99)&gt;-5,J99+(B100-B99)*Summary!$G$13*Summary!$G$12/Summary!$B$16,J99)</f>
        <v>3.3165915464743589</v>
      </c>
      <c r="K100" s="12">
        <f>IF((C99-C100)&gt;-5,K99+(C99-C100)*Summary!$G$13*Summary!$G$12/Summary!$B$16,K99)</f>
        <v>3.2806790865384614</v>
      </c>
      <c r="L100" s="25">
        <f t="shared" si="46"/>
        <v>2.1330819140972079E-3</v>
      </c>
      <c r="M100" s="62">
        <v>1247</v>
      </c>
      <c r="N100" s="63">
        <f t="shared" si="47"/>
        <v>675</v>
      </c>
      <c r="O100" s="62">
        <v>13.1</v>
      </c>
      <c r="P100" s="63">
        <f t="shared" si="48"/>
        <v>90.324499999999986</v>
      </c>
    </row>
    <row r="101" spans="1:16" x14ac:dyDescent="0.25">
      <c r="A101" s="15">
        <v>1680.6</v>
      </c>
      <c r="B101" s="9">
        <v>87</v>
      </c>
      <c r="C101" s="9">
        <v>14.7</v>
      </c>
      <c r="D101" s="9">
        <v>1249.9000000000001</v>
      </c>
      <c r="E101" s="9">
        <v>1268.0999999999999</v>
      </c>
      <c r="F101" s="1">
        <v>1249.2</v>
      </c>
      <c r="G101" s="15">
        <f t="shared" si="0"/>
        <v>1680.6</v>
      </c>
      <c r="H101" s="65">
        <f t="shared" si="1"/>
        <v>43818.460416666669</v>
      </c>
      <c r="I101" s="12">
        <f t="shared" ref="I101:I107" si="49">(J101+K101)/2</f>
        <v>3.3418820112179484</v>
      </c>
      <c r="J101" s="12">
        <f>IF((B101-B100)&gt;-5,J100+(B101-B100)*Summary!$G$13*Summary!$G$12/Summary!$B$16,J100)</f>
        <v>3.3605969551282051</v>
      </c>
      <c r="K101" s="12">
        <f>IF((C100-C101)&gt;-5,K100+(C100-C101)*Summary!$G$13*Summary!$G$12/Summary!$B$16,K100)</f>
        <v>3.3231670673076921</v>
      </c>
      <c r="L101" s="25">
        <f t="shared" ref="L101:L107" si="50">SLOPE(I99:I103,G99:G103)</f>
        <v>2.1848689058289053E-3</v>
      </c>
      <c r="M101" s="62">
        <v>1247</v>
      </c>
      <c r="N101" s="63">
        <f t="shared" ref="N101:N107" si="51">(M101-32)*5/9</f>
        <v>675</v>
      </c>
      <c r="O101" s="62">
        <v>13.1</v>
      </c>
      <c r="P101" s="63">
        <f t="shared" ref="P101:P107" si="52">O101*6.895</f>
        <v>90.324499999999986</v>
      </c>
    </row>
    <row r="102" spans="1:16" x14ac:dyDescent="0.25">
      <c r="A102" s="15">
        <v>1680.6</v>
      </c>
      <c r="B102" s="9">
        <v>8.4</v>
      </c>
      <c r="C102" s="9">
        <v>88.2</v>
      </c>
      <c r="G102" s="15">
        <f t="shared" si="0"/>
        <v>1680.6</v>
      </c>
      <c r="H102" s="65">
        <f t="shared" si="1"/>
        <v>43818.460416666669</v>
      </c>
      <c r="I102" s="12">
        <f t="shared" si="49"/>
        <v>3.3418820112179484</v>
      </c>
      <c r="J102" s="12">
        <f>IF((B102-B101)&gt;-5,J101+(B102-B101)*Summary!$G$13*Summary!$G$12/Summary!$B$16,J101)</f>
        <v>3.3605969551282051</v>
      </c>
      <c r="K102" s="12">
        <f>IF((C101-C102)&gt;-5,K101+(C101-C102)*Summary!$G$13*Summary!$G$12/Summary!$B$16,K101)</f>
        <v>3.3231670673076921</v>
      </c>
      <c r="L102" s="25">
        <f t="shared" si="50"/>
        <v>2.2064944214259517E-3</v>
      </c>
      <c r="M102" s="62">
        <v>1247</v>
      </c>
      <c r="N102" s="63">
        <f t="shared" si="51"/>
        <v>675</v>
      </c>
      <c r="O102" s="62">
        <v>13.1</v>
      </c>
      <c r="P102" s="63">
        <f t="shared" si="52"/>
        <v>90.324499999999986</v>
      </c>
    </row>
    <row r="103" spans="1:16" x14ac:dyDescent="0.25">
      <c r="A103" s="15">
        <v>1709.1</v>
      </c>
      <c r="B103" s="9">
        <v>21.8</v>
      </c>
      <c r="C103" s="9">
        <v>76.2</v>
      </c>
      <c r="D103" s="9">
        <v>1248.5999999999999</v>
      </c>
      <c r="E103" s="9">
        <v>1266.8</v>
      </c>
      <c r="F103" s="1">
        <v>1248</v>
      </c>
      <c r="G103" s="15">
        <f t="shared" si="0"/>
        <v>1709.1</v>
      </c>
      <c r="H103" s="65">
        <f t="shared" si="1"/>
        <v>43819.647916666669</v>
      </c>
      <c r="I103" s="12">
        <f t="shared" si="49"/>
        <v>3.4061197916666668</v>
      </c>
      <c r="J103" s="12">
        <f>IF((B103-B102)&gt;-5,J102+(B103-B102)*Summary!$G$13*Summary!$G$12/Summary!$B$16,J102)</f>
        <v>3.4283754006410256</v>
      </c>
      <c r="K103" s="12">
        <f>IF((C102-C103)&gt;-5,K102+(C102-C103)*Summary!$G$13*Summary!$G$12/Summary!$B$16,K102)</f>
        <v>3.3838641826923075</v>
      </c>
      <c r="L103" s="25">
        <f t="shared" si="50"/>
        <v>2.21091457325615E-3</v>
      </c>
      <c r="M103" s="62">
        <v>1247</v>
      </c>
      <c r="N103" s="63">
        <f t="shared" si="51"/>
        <v>675</v>
      </c>
      <c r="O103" s="62">
        <v>13.1</v>
      </c>
      <c r="P103" s="63">
        <f t="shared" si="52"/>
        <v>90.324499999999986</v>
      </c>
    </row>
    <row r="104" spans="1:16" x14ac:dyDescent="0.25">
      <c r="A104" s="15">
        <v>1727</v>
      </c>
      <c r="B104" s="9">
        <v>29.1</v>
      </c>
      <c r="C104" s="9">
        <v>68.3</v>
      </c>
      <c r="D104" s="9">
        <v>1249.8</v>
      </c>
      <c r="E104" s="9">
        <v>1267.3</v>
      </c>
      <c r="F104" s="1">
        <v>1247.9000000000001</v>
      </c>
      <c r="G104" s="15">
        <f t="shared" si="0"/>
        <v>1727</v>
      </c>
      <c r="H104" s="65">
        <f t="shared" si="1"/>
        <v>43820.393750000003</v>
      </c>
      <c r="I104" s="12">
        <f t="shared" si="49"/>
        <v>3.4445612980769229</v>
      </c>
      <c r="J104" s="12">
        <f>IF((B104-B103)&gt;-5,J103+(B104-B103)*Summary!$G$13*Summary!$G$12/Summary!$B$16,J103)</f>
        <v>3.4652994791666667</v>
      </c>
      <c r="K104" s="12">
        <f>IF((C103-C104)&gt;-5,K103+(C103-C104)*Summary!$G$13*Summary!$G$12/Summary!$B$16,K103)</f>
        <v>3.4238231169871791</v>
      </c>
      <c r="L104" s="25">
        <f t="shared" si="50"/>
        <v>2.1994083213901948E-3</v>
      </c>
      <c r="M104" s="62">
        <v>1247</v>
      </c>
      <c r="N104" s="63">
        <f t="shared" si="51"/>
        <v>675</v>
      </c>
      <c r="O104" s="62">
        <v>13.1</v>
      </c>
      <c r="P104" s="63">
        <f t="shared" si="52"/>
        <v>90.324499999999986</v>
      </c>
    </row>
    <row r="105" spans="1:16" x14ac:dyDescent="0.25">
      <c r="A105" s="15">
        <v>1752.1</v>
      </c>
      <c r="B105" s="9">
        <v>40.1</v>
      </c>
      <c r="C105" s="9">
        <v>57.4</v>
      </c>
      <c r="D105" s="9">
        <v>1249.3</v>
      </c>
      <c r="E105" s="9">
        <v>1266.9000000000001</v>
      </c>
      <c r="F105" s="1">
        <v>1247.0999999999999</v>
      </c>
      <c r="G105" s="15">
        <f t="shared" si="0"/>
        <v>1752.1</v>
      </c>
      <c r="H105" s="65">
        <f t="shared" si="1"/>
        <v>43821.439583333333</v>
      </c>
      <c r="I105" s="12">
        <f t="shared" si="49"/>
        <v>3.4999474158653845</v>
      </c>
      <c r="J105" s="12">
        <f>IF((B105-B104)&gt;-5,J104+(B105-B104)*Summary!$G$13*Summary!$G$12/Summary!$B$16,J104)</f>
        <v>3.5209385016025641</v>
      </c>
      <c r="K105" s="12">
        <f>IF((C104-C105)&gt;-5,K104+(C104-C105)*Summary!$G$13*Summary!$G$12/Summary!$B$16,K104)</f>
        <v>3.4789563301282049</v>
      </c>
      <c r="L105" s="25">
        <f t="shared" si="50"/>
        <v>2.1773120541016293E-3</v>
      </c>
      <c r="M105" s="62">
        <v>1247</v>
      </c>
      <c r="N105" s="63">
        <f t="shared" si="51"/>
        <v>675</v>
      </c>
      <c r="O105" s="62">
        <v>13.1</v>
      </c>
      <c r="P105" s="63">
        <f t="shared" si="52"/>
        <v>90.324499999999986</v>
      </c>
    </row>
    <row r="106" spans="1:16" x14ac:dyDescent="0.25">
      <c r="A106" s="15">
        <v>1777.4</v>
      </c>
      <c r="B106" s="9">
        <v>51.2</v>
      </c>
      <c r="C106" s="9">
        <v>46.7</v>
      </c>
      <c r="D106" s="9">
        <v>1248.2</v>
      </c>
      <c r="E106" s="9">
        <v>1265.8</v>
      </c>
      <c r="F106" s="1">
        <v>1246.3</v>
      </c>
      <c r="G106" s="15">
        <f t="shared" si="0"/>
        <v>1777.4</v>
      </c>
      <c r="H106" s="65">
        <f t="shared" si="1"/>
        <v>43822.493750000001</v>
      </c>
      <c r="I106" s="12">
        <f t="shared" si="49"/>
        <v>3.5550806290064099</v>
      </c>
      <c r="J106" s="12">
        <f>IF((B106-B105)&gt;-5,J105+(B106-B105)*Summary!$G$13*Summary!$G$12/Summary!$B$16,J105)</f>
        <v>3.5770833333333334</v>
      </c>
      <c r="K106" s="12">
        <f>IF((C105-C106)&gt;-5,K105+(C105-C106)*Summary!$G$13*Summary!$G$12/Summary!$B$16,K105)</f>
        <v>3.5330779246794868</v>
      </c>
      <c r="L106" s="25">
        <f t="shared" si="50"/>
        <v>2.1754594159153233E-3</v>
      </c>
      <c r="M106" s="62">
        <v>1247</v>
      </c>
      <c r="N106" s="63">
        <f t="shared" si="51"/>
        <v>675</v>
      </c>
      <c r="O106" s="62">
        <v>13.1</v>
      </c>
      <c r="P106" s="63">
        <f t="shared" si="52"/>
        <v>90.324499999999986</v>
      </c>
    </row>
    <row r="107" spans="1:16" x14ac:dyDescent="0.25">
      <c r="A107" s="15">
        <v>1801.4</v>
      </c>
      <c r="B107" s="9">
        <v>61.5</v>
      </c>
      <c r="C107" s="9">
        <v>36.6</v>
      </c>
      <c r="D107" s="9">
        <v>1247.9000000000001</v>
      </c>
      <c r="E107" s="9">
        <v>1265.4000000000001</v>
      </c>
      <c r="F107" s="1">
        <v>1245.8</v>
      </c>
      <c r="G107" s="15">
        <f t="shared" si="0"/>
        <v>1801.4</v>
      </c>
      <c r="H107" s="65">
        <f t="shared" si="1"/>
        <v>43823.493750000001</v>
      </c>
      <c r="I107" s="12">
        <f t="shared" si="49"/>
        <v>3.6066731770833331</v>
      </c>
      <c r="J107" s="12">
        <f>IF((B107-B106)&gt;-5,J106+(B107-B106)*Summary!$G$13*Summary!$G$12/Summary!$B$16,J106)</f>
        <v>3.6291816907051282</v>
      </c>
      <c r="K107" s="12">
        <f>IF((C106-C107)&gt;-5,K106+(C106-C107)*Summary!$G$13*Summary!$G$12/Summary!$B$16,K106)</f>
        <v>3.5841646634615381</v>
      </c>
      <c r="L107" s="25">
        <f t="shared" si="50"/>
        <v>2.1649499957040906E-3</v>
      </c>
      <c r="M107" s="62">
        <v>1247</v>
      </c>
      <c r="N107" s="63">
        <f t="shared" si="51"/>
        <v>675</v>
      </c>
      <c r="O107" s="62">
        <v>13.1</v>
      </c>
      <c r="P107" s="63">
        <f t="shared" si="52"/>
        <v>90.324499999999986</v>
      </c>
    </row>
    <row r="108" spans="1:16" x14ac:dyDescent="0.25">
      <c r="A108" s="15">
        <v>1825.7</v>
      </c>
      <c r="B108" s="9">
        <v>72.099999999999994</v>
      </c>
      <c r="C108" s="9">
        <v>26.3</v>
      </c>
      <c r="D108" s="9">
        <v>1249</v>
      </c>
      <c r="E108" s="9">
        <v>1266</v>
      </c>
      <c r="F108" s="1">
        <v>1246</v>
      </c>
      <c r="G108" s="15">
        <f t="shared" si="0"/>
        <v>1825.7</v>
      </c>
      <c r="H108" s="65">
        <f t="shared" si="1"/>
        <v>43824.506249999999</v>
      </c>
      <c r="I108" s="12">
        <f t="shared" ref="I108:I115" si="53">(J108+K108)/2</f>
        <v>3.6595302483974357</v>
      </c>
      <c r="J108" s="12">
        <f>IF((B108-B107)&gt;-5,J107+(B108-B107)*Summary!$G$13*Summary!$G$12/Summary!$B$16,J107)</f>
        <v>3.6827974759615385</v>
      </c>
      <c r="K108" s="12">
        <f>IF((C107-C108)&gt;-5,K107+(C107-C108)*Summary!$G$13*Summary!$G$12/Summary!$B$16,K107)</f>
        <v>3.6362630208333329</v>
      </c>
      <c r="L108" s="25">
        <f t="shared" ref="L108:L115" si="54">SLOPE(I106:I110,G106:G110)</f>
        <v>2.1620371629963346E-3</v>
      </c>
      <c r="M108" s="62">
        <v>1247</v>
      </c>
      <c r="N108" s="63">
        <f t="shared" ref="N108:N115" si="55">(M108-32)*5/9</f>
        <v>675</v>
      </c>
      <c r="O108" s="62">
        <v>13.1</v>
      </c>
      <c r="P108" s="63">
        <f t="shared" ref="P108:P115" si="56">O108*6.895</f>
        <v>90.324499999999986</v>
      </c>
    </row>
    <row r="109" spans="1:16" x14ac:dyDescent="0.25">
      <c r="A109" s="15">
        <v>1848.1</v>
      </c>
      <c r="B109" s="9">
        <v>81.7</v>
      </c>
      <c r="C109" s="9">
        <v>16.8</v>
      </c>
      <c r="D109" s="9">
        <v>1247.8</v>
      </c>
      <c r="E109" s="9">
        <v>1265.3</v>
      </c>
      <c r="F109" s="1">
        <v>1245.4000000000001</v>
      </c>
      <c r="G109" s="15">
        <f t="shared" si="0"/>
        <v>1848.1</v>
      </c>
      <c r="H109" s="65">
        <f t="shared" si="1"/>
        <v>43825.439583333333</v>
      </c>
      <c r="I109" s="12">
        <f t="shared" si="53"/>
        <v>3.7078350360576922</v>
      </c>
      <c r="J109" s="12">
        <f>IF((B109-B108)&gt;-5,J108+(B109-B108)*Summary!$G$13*Summary!$G$12/Summary!$B$16,J108)</f>
        <v>3.7313551682692307</v>
      </c>
      <c r="K109" s="12">
        <f>IF((C108-C109)&gt;-5,K108+(C108-C109)*Summary!$G$13*Summary!$G$12/Summary!$B$16,K108)</f>
        <v>3.6843149038461536</v>
      </c>
      <c r="L109" s="25">
        <f t="shared" si="54"/>
        <v>2.1484984385503458E-3</v>
      </c>
      <c r="M109" s="62">
        <v>1247</v>
      </c>
      <c r="N109" s="63">
        <f t="shared" si="55"/>
        <v>675</v>
      </c>
      <c r="O109" s="62">
        <v>13.1</v>
      </c>
      <c r="P109" s="63">
        <f t="shared" si="56"/>
        <v>90.324499999999986</v>
      </c>
    </row>
    <row r="110" spans="1:16" x14ac:dyDescent="0.25">
      <c r="A110" s="15">
        <v>1848.1</v>
      </c>
      <c r="B110" s="9">
        <v>8.6999999999999993</v>
      </c>
      <c r="C110" s="9">
        <v>90.8</v>
      </c>
      <c r="G110" s="15">
        <f t="shared" si="0"/>
        <v>1848.1</v>
      </c>
      <c r="H110" s="65">
        <f t="shared" si="1"/>
        <v>43825.439583333333</v>
      </c>
      <c r="I110" s="12">
        <f t="shared" si="53"/>
        <v>3.7078350360576922</v>
      </c>
      <c r="J110" s="12">
        <f>IF((B110-B109)&gt;-5,J109+(B110-B109)*Summary!$G$13*Summary!$G$12/Summary!$B$16,J109)</f>
        <v>3.7313551682692307</v>
      </c>
      <c r="K110" s="12">
        <f>IF((C109-C110)&gt;-5,K109+(C109-C110)*Summary!$G$13*Summary!$G$12/Summary!$B$16,K109)</f>
        <v>3.6843149038461536</v>
      </c>
      <c r="L110" s="25">
        <f t="shared" si="54"/>
        <v>2.1515031568885095E-3</v>
      </c>
      <c r="M110" s="62">
        <v>1247</v>
      </c>
      <c r="N110" s="63">
        <f t="shared" si="55"/>
        <v>675</v>
      </c>
      <c r="O110" s="62">
        <v>13.1</v>
      </c>
      <c r="P110" s="63">
        <f t="shared" si="56"/>
        <v>90.324499999999986</v>
      </c>
    </row>
    <row r="111" spans="1:16" x14ac:dyDescent="0.25">
      <c r="A111" s="15">
        <v>1874.1</v>
      </c>
      <c r="B111" s="9">
        <v>19.600000000000001</v>
      </c>
      <c r="C111" s="9">
        <v>80</v>
      </c>
      <c r="D111" s="9">
        <v>1246.5</v>
      </c>
      <c r="E111" s="9">
        <v>1264.8</v>
      </c>
      <c r="F111" s="1">
        <v>1245</v>
      </c>
      <c r="G111" s="15">
        <f t="shared" si="0"/>
        <v>1874.1</v>
      </c>
      <c r="H111" s="65">
        <f t="shared" si="1"/>
        <v>43826.522916666669</v>
      </c>
      <c r="I111" s="12">
        <f t="shared" si="53"/>
        <v>3.7627153445512818</v>
      </c>
      <c r="J111" s="12">
        <f>IF((B111-B110)&gt;-5,J110+(B111-B110)*Summary!$G$13*Summary!$G$12/Summary!$B$16,J110)</f>
        <v>3.7864883814102566</v>
      </c>
      <c r="K111" s="12">
        <f>IF((C110-C111)&gt;-5,K110+(C110-C111)*Summary!$G$13*Summary!$G$12/Summary!$B$16,K110)</f>
        <v>3.7389423076923074</v>
      </c>
      <c r="L111" s="25">
        <f t="shared" si="54"/>
        <v>2.1636414702290341E-3</v>
      </c>
      <c r="M111" s="62">
        <v>1247</v>
      </c>
      <c r="N111" s="63">
        <f t="shared" si="55"/>
        <v>675</v>
      </c>
      <c r="O111" s="62">
        <v>13.1</v>
      </c>
      <c r="P111" s="63">
        <f t="shared" si="56"/>
        <v>90.324499999999986</v>
      </c>
    </row>
    <row r="112" spans="1:16" x14ac:dyDescent="0.25">
      <c r="A112" s="15">
        <v>1898.5</v>
      </c>
      <c r="B112" s="9">
        <v>30.4</v>
      </c>
      <c r="C112" s="9">
        <v>69.5</v>
      </c>
      <c r="D112" s="9">
        <v>1246.8</v>
      </c>
      <c r="E112" s="9">
        <v>1265</v>
      </c>
      <c r="F112" s="1">
        <v>1245.2</v>
      </c>
      <c r="G112" s="15">
        <f t="shared" si="0"/>
        <v>1898.5</v>
      </c>
      <c r="H112" s="65">
        <f t="shared" si="1"/>
        <v>43827.539583333331</v>
      </c>
      <c r="I112" s="12">
        <f t="shared" si="53"/>
        <v>3.8165840344551283</v>
      </c>
      <c r="J112" s="12">
        <f>IF((B112-B111)&gt;-5,J111+(B112-B111)*Summary!$G$13*Summary!$G$12/Summary!$B$16,J111)</f>
        <v>3.8411157852564104</v>
      </c>
      <c r="K112" s="12">
        <f>IF((C111-C112)&gt;-5,K111+(C111-C112)*Summary!$G$13*Summary!$G$12/Summary!$B$16,K111)</f>
        <v>3.7920522836538457</v>
      </c>
      <c r="L112" s="25">
        <f t="shared" si="54"/>
        <v>2.2082425836549551E-3</v>
      </c>
      <c r="M112" s="62">
        <v>1247</v>
      </c>
      <c r="N112" s="63">
        <f t="shared" si="55"/>
        <v>675</v>
      </c>
      <c r="O112" s="62">
        <v>13.1</v>
      </c>
      <c r="P112" s="63">
        <f t="shared" si="56"/>
        <v>90.324499999999986</v>
      </c>
    </row>
    <row r="113" spans="1:18" x14ac:dyDescent="0.25">
      <c r="A113" s="15">
        <v>1918.8</v>
      </c>
      <c r="B113" s="9">
        <v>39.4</v>
      </c>
      <c r="C113" s="9">
        <v>61</v>
      </c>
      <c r="D113" s="9">
        <v>1246.8</v>
      </c>
      <c r="E113" s="9">
        <v>1265.0999999999999</v>
      </c>
      <c r="F113" s="1">
        <v>1245.5</v>
      </c>
      <c r="G113" s="15">
        <f t="shared" si="0"/>
        <v>1918.8</v>
      </c>
      <c r="H113" s="65">
        <f t="shared" si="1"/>
        <v>43828.385416666664</v>
      </c>
      <c r="I113" s="12">
        <f t="shared" si="53"/>
        <v>3.8608423477564102</v>
      </c>
      <c r="J113" s="12">
        <f>IF((B113-B112)&gt;-5,J112+(B113-B112)*Summary!$G$13*Summary!$G$12/Summary!$B$16,J112)</f>
        <v>3.8866386217948721</v>
      </c>
      <c r="K113" s="12">
        <f>IF((C112-C113)&gt;-5,K112+(C112-C113)*Summary!$G$13*Summary!$G$12/Summary!$B$16,K112)</f>
        <v>3.8350460737179484</v>
      </c>
      <c r="L113" s="25">
        <f t="shared" si="54"/>
        <v>2.2391130525098893E-3</v>
      </c>
      <c r="M113" s="62">
        <v>1247</v>
      </c>
      <c r="N113" s="63">
        <f t="shared" si="55"/>
        <v>675</v>
      </c>
      <c r="O113" s="62">
        <v>13.1</v>
      </c>
      <c r="P113" s="63">
        <f t="shared" si="56"/>
        <v>90.324499999999986</v>
      </c>
    </row>
    <row r="114" spans="1:18" x14ac:dyDescent="0.25">
      <c r="A114" s="15">
        <v>1945.9</v>
      </c>
      <c r="B114" s="9">
        <v>52.5</v>
      </c>
      <c r="C114" s="9">
        <v>49.1</v>
      </c>
      <c r="D114" s="9">
        <v>1247.7</v>
      </c>
      <c r="E114" s="9">
        <v>1266.4000000000001</v>
      </c>
      <c r="F114" s="1">
        <v>1246.7</v>
      </c>
      <c r="G114" s="15">
        <f t="shared" si="0"/>
        <v>1945.9</v>
      </c>
      <c r="H114" s="65">
        <f t="shared" si="1"/>
        <v>43829.514583333337</v>
      </c>
      <c r="I114" s="12">
        <f t="shared" si="53"/>
        <v>3.9240685096153847</v>
      </c>
      <c r="J114" s="12">
        <f>IF((B114-B113)&gt;-5,J113+(B114-B113)*Summary!$G$13*Summary!$G$12/Summary!$B$16,J113)</f>
        <v>3.9528996394230771</v>
      </c>
      <c r="K114" s="12">
        <f>IF((C113-C114)&gt;-5,K113+(C113-C114)*Summary!$G$13*Summary!$G$12/Summary!$B$16,K113)</f>
        <v>3.8952373798076918</v>
      </c>
      <c r="L114" s="25">
        <f t="shared" si="54"/>
        <v>2.2686717388050595E-3</v>
      </c>
      <c r="M114" s="62">
        <v>1247</v>
      </c>
      <c r="N114" s="63">
        <f t="shared" si="55"/>
        <v>675</v>
      </c>
      <c r="O114" s="62">
        <v>13.1</v>
      </c>
      <c r="P114" s="63">
        <f t="shared" si="56"/>
        <v>90.324499999999986</v>
      </c>
    </row>
    <row r="115" spans="1:18" x14ac:dyDescent="0.25">
      <c r="A115" s="15">
        <v>1971.8</v>
      </c>
      <c r="B115" s="9">
        <v>63.2</v>
      </c>
      <c r="C115" s="9">
        <v>37.4</v>
      </c>
      <c r="D115" s="9">
        <v>1248.8</v>
      </c>
      <c r="E115" s="9">
        <v>1267.5</v>
      </c>
      <c r="F115" s="1">
        <v>1247.7</v>
      </c>
      <c r="G115" s="15">
        <f t="shared" si="0"/>
        <v>1971.8</v>
      </c>
      <c r="H115" s="65">
        <f t="shared" si="1"/>
        <v>43830.59375</v>
      </c>
      <c r="I115" s="12">
        <f t="shared" si="53"/>
        <v>3.9807191506410255</v>
      </c>
      <c r="J115" s="12">
        <f>IF((B115-B114)&gt;-5,J114+(B115-B114)*Summary!$G$13*Summary!$G$12/Summary!$B$16,J114)</f>
        <v>4.0070212339743589</v>
      </c>
      <c r="K115" s="12">
        <f>IF((C114-C115)&gt;-5,K114+(C114-C115)*Summary!$G$13*Summary!$G$12/Summary!$B$16,K114)</f>
        <v>3.9544170673076917</v>
      </c>
      <c r="L115" s="25">
        <f t="shared" si="54"/>
        <v>2.3033765338187767E-3</v>
      </c>
      <c r="M115" s="62">
        <v>1247</v>
      </c>
      <c r="N115" s="63">
        <f t="shared" si="55"/>
        <v>675</v>
      </c>
      <c r="O115" s="62">
        <v>13.1</v>
      </c>
      <c r="P115" s="63">
        <f t="shared" si="56"/>
        <v>90.324499999999986</v>
      </c>
    </row>
    <row r="116" spans="1:18" x14ac:dyDescent="0.25">
      <c r="A116" s="15">
        <v>1997</v>
      </c>
      <c r="B116" s="9">
        <v>75.099999999999994</v>
      </c>
      <c r="C116" s="9">
        <v>25.8</v>
      </c>
      <c r="D116" s="9">
        <v>1248</v>
      </c>
      <c r="E116" s="9">
        <v>1266.8</v>
      </c>
      <c r="F116" s="1">
        <v>1247.0999999999999</v>
      </c>
      <c r="G116" s="15">
        <f t="shared" si="0"/>
        <v>1997</v>
      </c>
      <c r="H116" s="65">
        <f t="shared" si="1"/>
        <v>43831.643750000003</v>
      </c>
      <c r="I116" s="12">
        <f t="shared" ref="I116:I123" si="57">(J116+K116)/2</f>
        <v>4.0401517427884617</v>
      </c>
      <c r="J116" s="12">
        <f>IF((B116-B115)&gt;-5,J115+(B116-B115)*Summary!$G$13*Summary!$G$12/Summary!$B$16,J115)</f>
        <v>4.0672125400641024</v>
      </c>
      <c r="K116" s="12">
        <f>IF((C115-C116)&gt;-5,K115+(C115-C116)*Summary!$G$13*Summary!$G$12/Summary!$B$16,K115)</f>
        <v>4.0130909455128201</v>
      </c>
      <c r="L116" s="25">
        <f t="shared" ref="L116:L123" si="58">SLOPE(I114:I118,G114:G118)</f>
        <v>2.3211127379129176E-3</v>
      </c>
      <c r="M116" s="62">
        <v>1247</v>
      </c>
      <c r="N116" s="63">
        <f t="shared" ref="N116:N123" si="59">(M116-32)*5/9</f>
        <v>675</v>
      </c>
      <c r="O116" s="62">
        <v>13.1</v>
      </c>
      <c r="P116" s="63">
        <f t="shared" ref="P116:P123" si="60">O116*6.895</f>
        <v>90.324499999999986</v>
      </c>
    </row>
    <row r="117" spans="1:18" x14ac:dyDescent="0.25">
      <c r="A117" s="15">
        <v>2019.2</v>
      </c>
      <c r="B117" s="9">
        <v>85.6</v>
      </c>
      <c r="C117" s="9">
        <v>15.4</v>
      </c>
      <c r="D117" s="9">
        <v>1249.2</v>
      </c>
      <c r="E117" s="9">
        <v>1267.7</v>
      </c>
      <c r="F117" s="1">
        <v>1247.5</v>
      </c>
      <c r="G117" s="15">
        <f t="shared" si="0"/>
        <v>2019.2</v>
      </c>
      <c r="H117" s="65">
        <f t="shared" si="1"/>
        <v>43832.568749999999</v>
      </c>
      <c r="I117" s="12">
        <f t="shared" si="57"/>
        <v>4.0930088141025642</v>
      </c>
      <c r="J117" s="12">
        <f>IF((B117-B116)&gt;-5,J116+(B117-B116)*Summary!$G$13*Summary!$G$12/Summary!$B$16,J116)</f>
        <v>4.1203225160256407</v>
      </c>
      <c r="K117" s="12">
        <f>IF((C116-C117)&gt;-5,K116+(C116-C117)*Summary!$G$13*Summary!$G$12/Summary!$B$16,K116)</f>
        <v>4.0656951121794869</v>
      </c>
      <c r="L117" s="25">
        <f t="shared" si="58"/>
        <v>2.3556115058957698E-3</v>
      </c>
      <c r="M117" s="62">
        <v>1247</v>
      </c>
      <c r="N117" s="63">
        <f t="shared" si="59"/>
        <v>675</v>
      </c>
      <c r="O117" s="62">
        <v>13.1</v>
      </c>
      <c r="P117" s="63">
        <f t="shared" si="60"/>
        <v>90.324499999999986</v>
      </c>
    </row>
    <row r="118" spans="1:18" x14ac:dyDescent="0.25">
      <c r="A118" s="15">
        <v>2043.1</v>
      </c>
      <c r="B118" s="9">
        <v>96.8</v>
      </c>
      <c r="C118" s="9">
        <v>4.5999999999999996</v>
      </c>
      <c r="D118" s="9">
        <v>1247.9000000000001</v>
      </c>
      <c r="E118" s="9">
        <v>1266.4000000000001</v>
      </c>
      <c r="F118" s="1">
        <v>1246.4000000000001</v>
      </c>
      <c r="G118" s="15">
        <f t="shared" si="0"/>
        <v>2043.1</v>
      </c>
      <c r="H118" s="65">
        <f t="shared" si="1"/>
        <v>43833.564583333333</v>
      </c>
      <c r="I118" s="12">
        <f t="shared" si="57"/>
        <v>4.1486478365384611</v>
      </c>
      <c r="J118" s="12">
        <f>IF((B118-B117)&gt;-5,J117+(B118-B117)*Summary!$G$13*Summary!$G$12/Summary!$B$16,J117)</f>
        <v>4.1769731570512816</v>
      </c>
      <c r="K118" s="12">
        <f>IF((C117-C118)&gt;-5,K117+(C117-C118)*Summary!$G$13*Summary!$G$12/Summary!$B$16,K117)</f>
        <v>4.1203225160256407</v>
      </c>
      <c r="L118" s="25">
        <f t="shared" si="58"/>
        <v>2.3589353412994348E-3</v>
      </c>
      <c r="M118" s="62">
        <v>1247</v>
      </c>
      <c r="N118" s="63">
        <f t="shared" si="59"/>
        <v>675</v>
      </c>
      <c r="O118" s="62">
        <v>13.1</v>
      </c>
      <c r="P118" s="63">
        <f t="shared" si="60"/>
        <v>90.324499999999986</v>
      </c>
    </row>
    <row r="119" spans="1:18" x14ac:dyDescent="0.25">
      <c r="A119" s="15">
        <v>2043.1</v>
      </c>
      <c r="B119" s="9">
        <v>18.899999999999999</v>
      </c>
      <c r="C119" s="9">
        <v>87.1</v>
      </c>
      <c r="G119" s="15">
        <f t="shared" si="0"/>
        <v>2043.1</v>
      </c>
      <c r="H119" s="65">
        <f t="shared" si="1"/>
        <v>43833.564583333333</v>
      </c>
      <c r="I119" s="12">
        <f t="shared" si="57"/>
        <v>4.1486478365384611</v>
      </c>
      <c r="J119" s="12">
        <f>IF((B119-B118)&gt;-5,J118+(B119-B118)*Summary!$G$13*Summary!$G$12/Summary!$B$16,J118)</f>
        <v>4.1769731570512816</v>
      </c>
      <c r="K119" s="12">
        <f>IF((C118-C119)&gt;-5,K118+(C118-C119)*Summary!$G$13*Summary!$G$12/Summary!$B$16,K118)</f>
        <v>4.1203225160256407</v>
      </c>
      <c r="L119" s="25">
        <f t="shared" si="58"/>
        <v>2.3881233265599421E-3</v>
      </c>
      <c r="M119" s="62">
        <v>1247</v>
      </c>
      <c r="N119" s="63">
        <f t="shared" si="59"/>
        <v>675</v>
      </c>
      <c r="O119" s="62">
        <v>13.1</v>
      </c>
      <c r="P119" s="63">
        <f t="shared" si="60"/>
        <v>90.324499999999986</v>
      </c>
    </row>
    <row r="120" spans="1:18" x14ac:dyDescent="0.25">
      <c r="A120" s="15">
        <v>2070.3000000000002</v>
      </c>
      <c r="B120" s="9">
        <v>31.8</v>
      </c>
      <c r="C120" s="9">
        <v>74.400000000000006</v>
      </c>
      <c r="D120" s="9">
        <v>1249.5</v>
      </c>
      <c r="E120" s="9">
        <v>1267.8</v>
      </c>
      <c r="F120" s="1">
        <v>1247.5999999999999</v>
      </c>
      <c r="G120" s="15">
        <f t="shared" si="0"/>
        <v>2070.3000000000002</v>
      </c>
      <c r="H120" s="65">
        <f t="shared" si="1"/>
        <v>43834.697916666664</v>
      </c>
      <c r="I120" s="12">
        <f t="shared" si="57"/>
        <v>4.2133914262820511</v>
      </c>
      <c r="J120" s="12">
        <f>IF((B120-B119)&gt;-5,J119+(B120-B119)*Summary!$G$13*Summary!$G$12/Summary!$B$16,J119)</f>
        <v>4.2422225560897431</v>
      </c>
      <c r="K120" s="12">
        <f>IF((C119-C120)&gt;-5,K119+(C119-C120)*Summary!$G$13*Summary!$G$12/Summary!$B$16,K119)</f>
        <v>4.1845602964743582</v>
      </c>
      <c r="L120" s="25">
        <f t="shared" si="58"/>
        <v>2.4576181780241119E-3</v>
      </c>
      <c r="M120" s="62">
        <v>1247</v>
      </c>
      <c r="N120" s="63">
        <f t="shared" si="59"/>
        <v>675</v>
      </c>
      <c r="O120" s="62">
        <v>13.1</v>
      </c>
      <c r="P120" s="63">
        <f t="shared" si="60"/>
        <v>90.324499999999986</v>
      </c>
    </row>
    <row r="121" spans="1:18" x14ac:dyDescent="0.25">
      <c r="A121" s="15">
        <v>2092.3000000000002</v>
      </c>
      <c r="B121" s="9">
        <v>42.6</v>
      </c>
      <c r="C121" s="9">
        <v>63.8</v>
      </c>
      <c r="D121" s="9">
        <v>1250.5</v>
      </c>
      <c r="E121" s="9">
        <v>1269.0999999999999</v>
      </c>
      <c r="F121" s="1">
        <v>1248.9000000000001</v>
      </c>
      <c r="G121" s="15">
        <f t="shared" si="0"/>
        <v>2092.3000000000002</v>
      </c>
      <c r="H121" s="65">
        <f t="shared" si="1"/>
        <v>43835.614583333336</v>
      </c>
      <c r="I121" s="12">
        <f t="shared" si="57"/>
        <v>4.2675130208333325</v>
      </c>
      <c r="J121" s="12">
        <f>IF((B121-B120)&gt;-5,J120+(B121-B120)*Summary!$G$13*Summary!$G$12/Summary!$B$16,J120)</f>
        <v>4.2968499599358969</v>
      </c>
      <c r="K121" s="12">
        <f>IF((C120-C121)&gt;-5,K120+(C120-C121)*Summary!$G$13*Summary!$G$12/Summary!$B$16,K120)</f>
        <v>4.238176081730769</v>
      </c>
      <c r="L121" s="25">
        <f t="shared" si="58"/>
        <v>2.4819608159225544E-3</v>
      </c>
      <c r="M121" s="62">
        <v>1247</v>
      </c>
      <c r="N121" s="63">
        <f t="shared" si="59"/>
        <v>675</v>
      </c>
      <c r="O121" s="62">
        <v>13.1</v>
      </c>
      <c r="P121" s="63">
        <f t="shared" si="60"/>
        <v>90.324499999999986</v>
      </c>
    </row>
    <row r="122" spans="1:18" x14ac:dyDescent="0.25">
      <c r="A122" s="15">
        <v>2114.9</v>
      </c>
      <c r="B122" s="9">
        <v>54.3</v>
      </c>
      <c r="C122" s="9">
        <v>52.4</v>
      </c>
      <c r="D122" s="9">
        <v>1250.3</v>
      </c>
      <c r="E122" s="9">
        <v>1268.8</v>
      </c>
      <c r="F122" s="1">
        <v>1248.0999999999999</v>
      </c>
      <c r="G122" s="15">
        <f t="shared" si="0"/>
        <v>2114.9</v>
      </c>
      <c r="H122" s="65">
        <f t="shared" si="1"/>
        <v>43836.556250000001</v>
      </c>
      <c r="I122" s="12">
        <f t="shared" si="57"/>
        <v>4.3259339943910255</v>
      </c>
      <c r="J122" s="12">
        <f>IF((B122-B121)&gt;-5,J121+(B122-B121)*Summary!$G$13*Summary!$G$12/Summary!$B$16,J121)</f>
        <v>4.3560296474358973</v>
      </c>
      <c r="K122" s="12">
        <f>IF((C121-C122)&gt;-5,K121+(C121-C122)*Summary!$G$13*Summary!$G$12/Summary!$B$16,K121)</f>
        <v>4.2958383413461538</v>
      </c>
      <c r="L122" s="25">
        <f t="shared" si="58"/>
        <v>2.5191323187174104E-3</v>
      </c>
      <c r="M122" s="62">
        <v>1247</v>
      </c>
      <c r="N122" s="63">
        <f t="shared" si="59"/>
        <v>675</v>
      </c>
      <c r="O122" s="62">
        <v>13.1</v>
      </c>
      <c r="P122" s="63">
        <f t="shared" si="60"/>
        <v>90.324499999999986</v>
      </c>
    </row>
    <row r="123" spans="1:18" x14ac:dyDescent="0.25">
      <c r="A123" s="15">
        <v>0</v>
      </c>
      <c r="B123" s="9">
        <v>66.3</v>
      </c>
      <c r="C123" s="9">
        <v>40.700000000000003</v>
      </c>
      <c r="D123" s="9">
        <v>1250.0999999999999</v>
      </c>
      <c r="E123" s="9">
        <v>128.5</v>
      </c>
      <c r="F123" s="1">
        <v>1247.5</v>
      </c>
      <c r="G123" s="15">
        <f>A123+2139</f>
        <v>2139</v>
      </c>
      <c r="H123" s="65">
        <f t="shared" si="1"/>
        <v>43837.560416666667</v>
      </c>
      <c r="I123" s="12">
        <f t="shared" si="57"/>
        <v>4.3858723958333332</v>
      </c>
      <c r="J123" s="12">
        <f>IF((B123-B122)&gt;-5,J122+(B123-B122)*Summary!$G$13*Summary!$G$12/Summary!$B$16,J122)</f>
        <v>4.4167267628205122</v>
      </c>
      <c r="K123" s="12">
        <f>IF((C122-C123)&gt;-5,K122+(C122-C123)*Summary!$G$13*Summary!$G$12/Summary!$B$16,K122)</f>
        <v>4.3550180288461542</v>
      </c>
      <c r="L123" s="25">
        <f t="shared" si="58"/>
        <v>2.5464063617564201E-3</v>
      </c>
      <c r="M123" s="62">
        <v>1247</v>
      </c>
      <c r="N123" s="63">
        <f t="shared" si="59"/>
        <v>675</v>
      </c>
      <c r="O123" s="62">
        <v>13.1</v>
      </c>
      <c r="P123" s="63">
        <f t="shared" si="60"/>
        <v>90.324499999999986</v>
      </c>
      <c r="R123" t="s">
        <v>109</v>
      </c>
    </row>
    <row r="124" spans="1:18" x14ac:dyDescent="0.25">
      <c r="A124" s="15">
        <v>22.6</v>
      </c>
      <c r="B124" s="9">
        <v>77.7</v>
      </c>
      <c r="C124" s="9">
        <v>29.5</v>
      </c>
      <c r="D124" s="9">
        <v>1251.0999999999999</v>
      </c>
      <c r="E124" s="9">
        <v>1269.3</v>
      </c>
      <c r="F124" s="1">
        <v>1248.0999999999999</v>
      </c>
      <c r="G124" s="15">
        <f t="shared" ref="G124:G158" si="61">A124+2139</f>
        <v>2161.6</v>
      </c>
      <c r="H124" s="65">
        <f t="shared" ref="H124:H184" si="62">$B$2+G124/24</f>
        <v>43838.502083333333</v>
      </c>
      <c r="I124" s="12">
        <f t="shared" ref="I124:I126" si="63">(J124+K124)/2</f>
        <v>4.4430288461538456</v>
      </c>
      <c r="J124" s="12">
        <f>IF((B124-B123)&gt;-5,J123+(B124-B123)*Summary!$G$13*Summary!$G$12/Summary!$B$16,J123)</f>
        <v>4.4743890224358971</v>
      </c>
      <c r="K124" s="12">
        <f>IF((C123-C124)&gt;-5,K123+(C123-C124)*Summary!$G$13*Summary!$G$12/Summary!$B$16,K123)</f>
        <v>4.4116686698717951</v>
      </c>
      <c r="L124" s="25">
        <f t="shared" ref="L124:L126" si="64">SLOPE(I122:I126,G122:G126)</f>
        <v>2.551789077868323E-3</v>
      </c>
      <c r="M124" s="62">
        <v>1247</v>
      </c>
      <c r="N124" s="63">
        <f t="shared" ref="N124:N126" si="65">(M124-32)*5/9</f>
        <v>675</v>
      </c>
      <c r="O124" s="62">
        <v>13.1</v>
      </c>
      <c r="P124" s="63">
        <f t="shared" ref="P124:P126" si="66">O124*6.895</f>
        <v>90.324499999999986</v>
      </c>
    </row>
    <row r="125" spans="1:18" x14ac:dyDescent="0.25">
      <c r="A125" s="15">
        <v>47.9</v>
      </c>
      <c r="B125" s="9">
        <v>90.8</v>
      </c>
      <c r="C125" s="9">
        <v>16.399999999999999</v>
      </c>
      <c r="D125" s="9">
        <v>1251.4000000000001</v>
      </c>
      <c r="E125" s="9">
        <v>1269.7</v>
      </c>
      <c r="F125" s="1">
        <v>1248.7</v>
      </c>
      <c r="G125" s="15">
        <f t="shared" si="61"/>
        <v>2186.9</v>
      </c>
      <c r="H125" s="65">
        <f t="shared" si="62"/>
        <v>43839.556250000001</v>
      </c>
      <c r="I125" s="12">
        <f t="shared" si="63"/>
        <v>4.5092898637820511</v>
      </c>
      <c r="J125" s="12">
        <f>IF((B125-B124)&gt;-5,J124+(B125-B124)*Summary!$G$13*Summary!$G$12/Summary!$B$16,J124)</f>
        <v>4.5406500400641026</v>
      </c>
      <c r="K125" s="12">
        <f>IF((C124-C125)&gt;-5,K124+(C124-C125)*Summary!$G$13*Summary!$G$12/Summary!$B$16,K124)</f>
        <v>4.4779296875000005</v>
      </c>
      <c r="L125" s="25">
        <f t="shared" si="64"/>
        <v>2.504961717301568E-3</v>
      </c>
      <c r="M125" s="62">
        <v>1247</v>
      </c>
      <c r="N125" s="63">
        <f t="shared" si="65"/>
        <v>675</v>
      </c>
      <c r="O125" s="62">
        <v>13.1</v>
      </c>
      <c r="P125" s="63">
        <f t="shared" si="66"/>
        <v>90.324499999999986</v>
      </c>
    </row>
    <row r="126" spans="1:18" x14ac:dyDescent="0.25">
      <c r="A126" s="15">
        <v>47.9</v>
      </c>
      <c r="B126" s="9">
        <v>25.5</v>
      </c>
      <c r="C126" s="9">
        <v>81.099999999999994</v>
      </c>
      <c r="G126" s="15">
        <f t="shared" si="61"/>
        <v>2186.9</v>
      </c>
      <c r="H126" s="65">
        <f t="shared" si="62"/>
        <v>43839.556250000001</v>
      </c>
      <c r="I126" s="12">
        <f t="shared" si="63"/>
        <v>4.5092898637820511</v>
      </c>
      <c r="J126" s="12">
        <f>IF((B126-B125)&gt;-5,J125+(B126-B125)*Summary!$G$13*Summary!$G$12/Summary!$B$16,J125)</f>
        <v>4.5406500400641026</v>
      </c>
      <c r="K126" s="12">
        <f>IF((C125-C126)&gt;-5,K125+(C125-C126)*Summary!$G$13*Summary!$G$12/Summary!$B$16,K125)</f>
        <v>4.4779296875000005</v>
      </c>
      <c r="L126" s="25">
        <f t="shared" si="64"/>
        <v>2.3945499228935599E-3</v>
      </c>
      <c r="M126" s="62">
        <v>1247</v>
      </c>
      <c r="N126" s="63">
        <f t="shared" si="65"/>
        <v>675</v>
      </c>
      <c r="O126" s="62">
        <v>13.1</v>
      </c>
      <c r="P126" s="63">
        <f t="shared" si="66"/>
        <v>90.324499999999986</v>
      </c>
    </row>
    <row r="127" spans="1:18" x14ac:dyDescent="0.25">
      <c r="A127" s="15">
        <v>70.900000000000006</v>
      </c>
      <c r="B127" s="9">
        <v>36</v>
      </c>
      <c r="C127" s="9">
        <v>70.900000000000006</v>
      </c>
      <c r="D127" s="9">
        <v>1246.5</v>
      </c>
      <c r="E127" s="9">
        <v>1264.5</v>
      </c>
      <c r="F127" s="1">
        <v>1243.4000000000001</v>
      </c>
      <c r="G127" s="15">
        <f t="shared" si="61"/>
        <v>2209.9</v>
      </c>
      <c r="H127" s="65">
        <f t="shared" si="62"/>
        <v>43840.514583333337</v>
      </c>
      <c r="I127" s="12">
        <f t="shared" ref="I127:I131" si="67">(J127+K127)/2</f>
        <v>4.5616411258012821</v>
      </c>
      <c r="J127" s="12">
        <f>IF((B127-B126)&gt;-5,J126+(B127-B126)*Summary!$G$13*Summary!$G$12/Summary!$B$16,J126)</f>
        <v>4.5937600160256409</v>
      </c>
      <c r="K127" s="12">
        <f>IF((C126-C127)&gt;-5,K126+(C126-C127)*Summary!$G$13*Summary!$G$12/Summary!$B$16,K126)</f>
        <v>4.5295222355769234</v>
      </c>
      <c r="L127" s="25">
        <f t="shared" ref="L127:L131" si="68">SLOPE(I125:I129,G125:G129)</f>
        <v>2.3412268018251857E-3</v>
      </c>
      <c r="M127" s="62">
        <v>1247</v>
      </c>
      <c r="N127" s="63">
        <f t="shared" ref="N127:N131" si="69">(M127-32)*5/9</f>
        <v>675</v>
      </c>
      <c r="O127" s="62">
        <v>13.1</v>
      </c>
      <c r="P127" s="63">
        <f t="shared" ref="P127:P131" si="70">O127*6.895</f>
        <v>90.324499999999986</v>
      </c>
    </row>
    <row r="128" spans="1:18" x14ac:dyDescent="0.25">
      <c r="A128" s="15">
        <v>97</v>
      </c>
      <c r="B128" s="9">
        <v>48.2</v>
      </c>
      <c r="C128" s="9">
        <v>58.9</v>
      </c>
      <c r="D128" s="9">
        <v>1247.5</v>
      </c>
      <c r="E128" s="9">
        <v>1265.9000000000001</v>
      </c>
      <c r="F128" s="1">
        <v>1244.9000000000001</v>
      </c>
      <c r="G128" s="15">
        <f t="shared" si="61"/>
        <v>2236</v>
      </c>
      <c r="H128" s="65">
        <f t="shared" si="62"/>
        <v>43841.602083333331</v>
      </c>
      <c r="I128" s="12">
        <f t="shared" si="67"/>
        <v>4.6228440504807695</v>
      </c>
      <c r="J128" s="12">
        <f>IF((B128-B127)&gt;-5,J127+(B128-B127)*Summary!$G$13*Summary!$G$12/Summary!$B$16,J127)</f>
        <v>4.6554687499999998</v>
      </c>
      <c r="K128" s="12">
        <f>IF((C127-C128)&gt;-5,K127+(C127-C128)*Summary!$G$13*Summary!$G$12/Summary!$B$16,K127)</f>
        <v>4.5902193509615392</v>
      </c>
      <c r="L128" s="25">
        <f t="shared" si="68"/>
        <v>2.3638542002851247E-3</v>
      </c>
      <c r="M128" s="62">
        <v>1247</v>
      </c>
      <c r="N128" s="63">
        <f t="shared" si="69"/>
        <v>675</v>
      </c>
      <c r="O128" s="62">
        <v>13.1</v>
      </c>
      <c r="P128" s="63">
        <f t="shared" si="70"/>
        <v>90.324499999999986</v>
      </c>
    </row>
    <row r="129" spans="1:16" x14ac:dyDescent="0.25">
      <c r="A129" s="15">
        <v>120.3</v>
      </c>
      <c r="B129" s="9">
        <v>59.6</v>
      </c>
      <c r="C129" s="9">
        <v>48</v>
      </c>
      <c r="D129" s="9">
        <v>1248.5</v>
      </c>
      <c r="E129" s="9">
        <v>1266.9000000000001</v>
      </c>
      <c r="F129" s="1">
        <v>1245.5999999999999</v>
      </c>
      <c r="G129" s="15">
        <f t="shared" si="61"/>
        <v>2259.3000000000002</v>
      </c>
      <c r="H129" s="65">
        <f t="shared" si="62"/>
        <v>43842.572916666664</v>
      </c>
      <c r="I129" s="12">
        <f t="shared" si="67"/>
        <v>4.6792417868589746</v>
      </c>
      <c r="J129" s="12">
        <f>IF((B129-B128)&gt;-5,J128+(B129-B128)*Summary!$G$13*Summary!$G$12/Summary!$B$16,J128)</f>
        <v>4.7131310096153847</v>
      </c>
      <c r="K129" s="12">
        <f>IF((C128-C129)&gt;-5,K128+(C128-C129)*Summary!$G$13*Summary!$G$12/Summary!$B$16,K128)</f>
        <v>4.6453525641025646</v>
      </c>
      <c r="L129" s="25">
        <f t="shared" si="68"/>
        <v>2.3812729514545192E-3</v>
      </c>
      <c r="M129" s="62">
        <v>1247</v>
      </c>
      <c r="N129" s="63">
        <f t="shared" si="69"/>
        <v>675</v>
      </c>
      <c r="O129" s="62">
        <v>13.1</v>
      </c>
      <c r="P129" s="63">
        <f t="shared" si="70"/>
        <v>90.324499999999986</v>
      </c>
    </row>
    <row r="130" spans="1:16" x14ac:dyDescent="0.25">
      <c r="A130" s="15">
        <v>143.5</v>
      </c>
      <c r="B130" s="9">
        <v>70.7</v>
      </c>
      <c r="C130" s="9">
        <v>37.1</v>
      </c>
      <c r="D130" s="9">
        <v>1247.9000000000001</v>
      </c>
      <c r="E130" s="9">
        <v>1266.2</v>
      </c>
      <c r="F130" s="1">
        <v>1245</v>
      </c>
      <c r="G130" s="15">
        <f t="shared" si="61"/>
        <v>2282.5</v>
      </c>
      <c r="H130" s="65">
        <f t="shared" si="62"/>
        <v>43843.539583333331</v>
      </c>
      <c r="I130" s="12">
        <f t="shared" si="67"/>
        <v>4.7348808092948715</v>
      </c>
      <c r="J130" s="12">
        <f>IF((B130-B129)&gt;-5,J129+(B130-B129)*Summary!$G$13*Summary!$G$12/Summary!$B$16,J129)</f>
        <v>4.769275841346154</v>
      </c>
      <c r="K130" s="12">
        <f>IF((C129-C130)&gt;-5,K129+(C129-C130)*Summary!$G$13*Summary!$G$12/Summary!$B$16,K129)</f>
        <v>4.70048577724359</v>
      </c>
      <c r="L130" s="25">
        <f t="shared" si="68"/>
        <v>2.3870676413074009E-3</v>
      </c>
      <c r="M130" s="62">
        <v>1247</v>
      </c>
      <c r="N130" s="63">
        <f t="shared" si="69"/>
        <v>675</v>
      </c>
      <c r="O130" s="62">
        <v>13.1</v>
      </c>
      <c r="P130" s="63">
        <f t="shared" si="70"/>
        <v>90.324499999999986</v>
      </c>
    </row>
    <row r="131" spans="1:16" x14ac:dyDescent="0.25">
      <c r="A131" s="15">
        <v>167.6</v>
      </c>
      <c r="B131" s="9">
        <v>81.7</v>
      </c>
      <c r="C131" s="9">
        <v>25.8</v>
      </c>
      <c r="D131" s="9">
        <v>1247.4000000000001</v>
      </c>
      <c r="E131" s="9">
        <v>1266</v>
      </c>
      <c r="F131" s="1">
        <v>1244.8</v>
      </c>
      <c r="G131" s="15">
        <f t="shared" si="61"/>
        <v>2306.6</v>
      </c>
      <c r="H131" s="65">
        <f t="shared" si="62"/>
        <v>43844.543749999997</v>
      </c>
      <c r="I131" s="12">
        <f t="shared" si="67"/>
        <v>4.7912785456730766</v>
      </c>
      <c r="J131" s="12">
        <f>IF((B131-B130)&gt;-5,J130+(B131-B130)*Summary!$G$13*Summary!$G$12/Summary!$B$16,J130)</f>
        <v>4.8249148637820518</v>
      </c>
      <c r="K131" s="12">
        <f>IF((C130-C131)&gt;-5,K130+(C130-C131)*Summary!$G$13*Summary!$G$12/Summary!$B$16,K130)</f>
        <v>4.7576422275641024</v>
      </c>
      <c r="L131" s="25">
        <f t="shared" si="68"/>
        <v>2.3793048037100131E-3</v>
      </c>
      <c r="M131" s="62">
        <v>1247</v>
      </c>
      <c r="N131" s="63">
        <f t="shared" si="69"/>
        <v>675</v>
      </c>
      <c r="O131" s="62">
        <v>13.1</v>
      </c>
      <c r="P131" s="63">
        <f t="shared" si="70"/>
        <v>90.324499999999986</v>
      </c>
    </row>
    <row r="132" spans="1:16" x14ac:dyDescent="0.25">
      <c r="A132" s="15">
        <v>189.2</v>
      </c>
      <c r="B132" s="9">
        <v>92.2</v>
      </c>
      <c r="C132" s="9">
        <v>15.7</v>
      </c>
      <c r="D132" s="9">
        <v>1247.9000000000001</v>
      </c>
      <c r="E132" s="9">
        <v>1266.2</v>
      </c>
      <c r="F132" s="1">
        <v>1245.2</v>
      </c>
      <c r="G132" s="15">
        <f t="shared" si="61"/>
        <v>2328.1999999999998</v>
      </c>
      <c r="H132" s="65">
        <f t="shared" si="62"/>
        <v>43845.443749999999</v>
      </c>
      <c r="I132" s="12">
        <f t="shared" ref="I132:I140" si="71">(J132+K132)/2</f>
        <v>4.8433769030448719</v>
      </c>
      <c r="J132" s="12">
        <f>IF((B132-B131)&gt;-5,J131+(B132-B131)*Summary!$G$13*Summary!$G$12/Summary!$B$16,J131)</f>
        <v>4.8780248397435901</v>
      </c>
      <c r="K132" s="12">
        <f>IF((C131-C132)&gt;-5,K131+(C131-C132)*Summary!$G$13*Summary!$G$12/Summary!$B$16,K131)</f>
        <v>4.8087289663461537</v>
      </c>
      <c r="L132" s="25">
        <f t="shared" ref="L132:L140" si="72">SLOPE(I130:I134,G130:G134)</f>
        <v>2.3954689517582417E-3</v>
      </c>
      <c r="M132" s="62">
        <v>1247</v>
      </c>
      <c r="N132" s="63">
        <f t="shared" ref="N132:N140" si="73">(M132-32)*5/9</f>
        <v>675</v>
      </c>
      <c r="O132" s="62">
        <v>13.1</v>
      </c>
      <c r="P132" s="63">
        <f t="shared" ref="P132:P140" si="74">O132*6.895</f>
        <v>90.324499999999986</v>
      </c>
    </row>
    <row r="133" spans="1:16" x14ac:dyDescent="0.25">
      <c r="A133" s="15">
        <v>189.2</v>
      </c>
      <c r="B133" s="9">
        <v>19.899999999999999</v>
      </c>
      <c r="C133" s="9">
        <v>95.9</v>
      </c>
      <c r="G133" s="15">
        <f t="shared" si="61"/>
        <v>2328.1999999999998</v>
      </c>
      <c r="H133" s="65">
        <f t="shared" si="62"/>
        <v>43845.443749999999</v>
      </c>
      <c r="I133" s="12">
        <f t="shared" si="71"/>
        <v>4.8433769030448719</v>
      </c>
      <c r="J133" s="12">
        <f>IF((B133-B132)&gt;-5,J132+(B133-B132)*Summary!$G$13*Summary!$G$12/Summary!$B$16,J132)</f>
        <v>4.8780248397435901</v>
      </c>
      <c r="K133" s="12">
        <f>IF((C132-C133)&gt;-5,K132+(C132-C133)*Summary!$G$13*Summary!$G$12/Summary!$B$16,K132)</f>
        <v>4.8087289663461537</v>
      </c>
      <c r="L133" s="25">
        <f t="shared" si="72"/>
        <v>2.4395693203628655E-3</v>
      </c>
      <c r="M133" s="62">
        <v>1247</v>
      </c>
      <c r="N133" s="63">
        <f t="shared" si="73"/>
        <v>675</v>
      </c>
      <c r="O133" s="62">
        <v>13.1</v>
      </c>
      <c r="P133" s="63">
        <f t="shared" si="74"/>
        <v>90.324499999999986</v>
      </c>
    </row>
    <row r="134" spans="1:16" x14ac:dyDescent="0.25">
      <c r="A134" s="15">
        <v>215.1</v>
      </c>
      <c r="B134" s="9">
        <v>32.5</v>
      </c>
      <c r="C134" s="9">
        <v>83.6</v>
      </c>
      <c r="D134" s="9">
        <v>1247.7</v>
      </c>
      <c r="E134" s="9">
        <v>1266.0999999999999</v>
      </c>
      <c r="F134" s="1">
        <v>1245.0999999999999</v>
      </c>
      <c r="G134" s="15">
        <f t="shared" si="61"/>
        <v>2354.1</v>
      </c>
      <c r="H134" s="65">
        <f t="shared" si="62"/>
        <v>43846.522916666669</v>
      </c>
      <c r="I134" s="12">
        <f t="shared" si="71"/>
        <v>4.9063501602564106</v>
      </c>
      <c r="J134" s="12">
        <f>IF((B134-B133)&gt;-5,J133+(B134-B133)*Summary!$G$13*Summary!$G$12/Summary!$B$16,J133)</f>
        <v>4.9417568108974361</v>
      </c>
      <c r="K134" s="12">
        <f>IF((C133-C134)&gt;-5,K133+(C133-C134)*Summary!$G$13*Summary!$G$12/Summary!$B$16,K133)</f>
        <v>4.8709435096153841</v>
      </c>
      <c r="L134" s="25">
        <f t="shared" si="72"/>
        <v>2.4622277817484659E-3</v>
      </c>
      <c r="M134" s="62">
        <v>1247</v>
      </c>
      <c r="N134" s="63">
        <f t="shared" si="73"/>
        <v>675</v>
      </c>
      <c r="O134" s="62">
        <v>13.1</v>
      </c>
      <c r="P134" s="63">
        <f t="shared" si="74"/>
        <v>90.324499999999986</v>
      </c>
    </row>
    <row r="135" spans="1:16" x14ac:dyDescent="0.25">
      <c r="A135" s="15">
        <v>240.7</v>
      </c>
      <c r="B135" s="9">
        <v>45.3</v>
      </c>
      <c r="C135" s="9">
        <v>71.400000000000006</v>
      </c>
      <c r="D135" s="9">
        <v>1248.5</v>
      </c>
      <c r="E135" s="9">
        <v>1266.8</v>
      </c>
      <c r="F135" s="1">
        <v>1245.5999999999999</v>
      </c>
      <c r="G135" s="15">
        <f t="shared" si="61"/>
        <v>2379.6999999999998</v>
      </c>
      <c r="H135" s="65">
        <f t="shared" si="62"/>
        <v>43847.589583333334</v>
      </c>
      <c r="I135" s="12">
        <f t="shared" si="71"/>
        <v>4.969576322115385</v>
      </c>
      <c r="J135" s="12">
        <f>IF((B135-B134)&gt;-5,J134+(B135-B134)*Summary!$G$13*Summary!$G$12/Summary!$B$16,J134)</f>
        <v>5.0065004006410261</v>
      </c>
      <c r="K135" s="12">
        <f>IF((C134-C135)&gt;-5,K134+(C134-C135)*Summary!$G$13*Summary!$G$12/Summary!$B$16,K134)</f>
        <v>4.9326522435897431</v>
      </c>
      <c r="L135" s="25">
        <f t="shared" si="72"/>
        <v>2.4751682648498142E-3</v>
      </c>
      <c r="M135" s="62">
        <v>1247</v>
      </c>
      <c r="N135" s="63">
        <f t="shared" si="73"/>
        <v>675</v>
      </c>
      <c r="O135" s="62">
        <v>13.1</v>
      </c>
      <c r="P135" s="63">
        <f t="shared" si="74"/>
        <v>90.324499999999986</v>
      </c>
    </row>
    <row r="136" spans="1:16" x14ac:dyDescent="0.25">
      <c r="A136" s="15">
        <v>260.89999999999998</v>
      </c>
      <c r="B136" s="9">
        <v>55.4</v>
      </c>
      <c r="C136" s="9">
        <v>61.5</v>
      </c>
      <c r="D136" s="9">
        <v>1247.9000000000001</v>
      </c>
      <c r="E136" s="9">
        <v>1266.5999999999999</v>
      </c>
      <c r="F136" s="1">
        <v>1245.8</v>
      </c>
      <c r="G136" s="15">
        <f t="shared" si="61"/>
        <v>2399.9</v>
      </c>
      <c r="H136" s="65">
        <f t="shared" si="62"/>
        <v>43848.431250000001</v>
      </c>
      <c r="I136" s="12">
        <f t="shared" si="71"/>
        <v>5.0201572516025639</v>
      </c>
      <c r="J136" s="12">
        <f>IF((B136-B135)&gt;-5,J135+(B136-B135)*Summary!$G$13*Summary!$G$12/Summary!$B$16,J135)</f>
        <v>5.0575871394230774</v>
      </c>
      <c r="K136" s="12">
        <f>IF((C135-C136)&gt;-5,K135+(C135-C136)*Summary!$G$13*Summary!$G$12/Summary!$B$16,K135)</f>
        <v>4.9827273637820504</v>
      </c>
      <c r="L136" s="25">
        <f t="shared" si="72"/>
        <v>2.5088950406410406E-3</v>
      </c>
      <c r="M136" s="62">
        <v>1247</v>
      </c>
      <c r="N136" s="63">
        <f t="shared" si="73"/>
        <v>675</v>
      </c>
      <c r="O136" s="62">
        <v>13.1</v>
      </c>
      <c r="P136" s="63">
        <f t="shared" si="74"/>
        <v>90.324499999999986</v>
      </c>
    </row>
    <row r="137" spans="1:16" x14ac:dyDescent="0.25">
      <c r="A137" s="15">
        <v>284.89999999999998</v>
      </c>
      <c r="B137" s="9">
        <v>67.5</v>
      </c>
      <c r="C137" s="9">
        <v>49.9</v>
      </c>
      <c r="D137" s="9">
        <v>1248.9000000000001</v>
      </c>
      <c r="E137" s="9">
        <v>1267.7</v>
      </c>
      <c r="F137" s="1">
        <v>1246.9000000000001</v>
      </c>
      <c r="G137" s="15">
        <f t="shared" si="61"/>
        <v>2423.9</v>
      </c>
      <c r="H137" s="65">
        <f t="shared" si="62"/>
        <v>43849.431250000001</v>
      </c>
      <c r="I137" s="12">
        <f t="shared" si="71"/>
        <v>5.0800956530448715</v>
      </c>
      <c r="J137" s="12">
        <f>IF((B137-B136)&gt;-5,J136+(B137-B136)*Summary!$G$13*Summary!$G$12/Summary!$B$16,J136)</f>
        <v>5.1187900641025648</v>
      </c>
      <c r="K137" s="12">
        <f>IF((C136-C137)&gt;-5,K136+(C136-C137)*Summary!$G$13*Summary!$G$12/Summary!$B$16,K136)</f>
        <v>5.0414012419871783</v>
      </c>
      <c r="L137" s="25">
        <f t="shared" si="72"/>
        <v>2.5325673645821885E-3</v>
      </c>
      <c r="M137" s="62">
        <v>1247</v>
      </c>
      <c r="N137" s="63">
        <f t="shared" si="73"/>
        <v>675</v>
      </c>
      <c r="O137" s="62">
        <v>13.1</v>
      </c>
      <c r="P137" s="63">
        <f t="shared" si="74"/>
        <v>90.324499999999986</v>
      </c>
    </row>
    <row r="138" spans="1:16" x14ac:dyDescent="0.25">
      <c r="A138" s="15">
        <v>310.60000000000002</v>
      </c>
      <c r="B138" s="9">
        <v>80.599999999999994</v>
      </c>
      <c r="C138" s="9">
        <v>36.9</v>
      </c>
      <c r="D138" s="9">
        <v>1249.5999999999999</v>
      </c>
      <c r="E138" s="9">
        <v>1268.3</v>
      </c>
      <c r="F138" s="1">
        <v>1247.0999999999999</v>
      </c>
      <c r="G138" s="15">
        <f t="shared" si="61"/>
        <v>2449.6</v>
      </c>
      <c r="H138" s="65">
        <f t="shared" si="62"/>
        <v>43850.502083333333</v>
      </c>
      <c r="I138" s="12">
        <f t="shared" si="71"/>
        <v>5.1461037660256412</v>
      </c>
      <c r="J138" s="12">
        <f>IF((B138-B137)&gt;-5,J137+(B138-B137)*Summary!$G$13*Summary!$G$12/Summary!$B$16,J137)</f>
        <v>5.1850510817307702</v>
      </c>
      <c r="K138" s="12">
        <f>IF((C137-C138)&gt;-5,K137+(C137-C138)*Summary!$G$13*Summary!$G$12/Summary!$B$16,K137)</f>
        <v>5.1071564503205114</v>
      </c>
      <c r="L138" s="25">
        <f t="shared" si="72"/>
        <v>2.5475894216903912E-3</v>
      </c>
      <c r="M138" s="62">
        <v>1247</v>
      </c>
      <c r="N138" s="63">
        <f t="shared" si="73"/>
        <v>675</v>
      </c>
      <c r="O138" s="62">
        <v>13.1</v>
      </c>
      <c r="P138" s="63">
        <f t="shared" si="74"/>
        <v>90.324499999999986</v>
      </c>
    </row>
    <row r="139" spans="1:16" x14ac:dyDescent="0.25">
      <c r="A139" s="15">
        <v>310.3</v>
      </c>
      <c r="B139" s="9">
        <v>6.2</v>
      </c>
      <c r="C139" s="9">
        <v>93.4</v>
      </c>
      <c r="G139" s="15">
        <f t="shared" si="61"/>
        <v>2449.3000000000002</v>
      </c>
      <c r="H139" s="65">
        <f t="shared" si="62"/>
        <v>43850.489583333336</v>
      </c>
      <c r="I139" s="12">
        <f t="shared" si="71"/>
        <v>5.1461037660256412</v>
      </c>
      <c r="J139" s="12">
        <f>IF((B139-B138)&gt;-5,J138+(B139-B138)*Summary!$G$13*Summary!$G$12/Summary!$B$16,J138)</f>
        <v>5.1850510817307702</v>
      </c>
      <c r="K139" s="12">
        <f>IF((C138-C139)&gt;-5,K138+(C138-C139)*Summary!$G$13*Summary!$G$12/Summary!$B$16,K138)</f>
        <v>5.1071564503205114</v>
      </c>
      <c r="L139" s="25">
        <f t="shared" si="72"/>
        <v>2.5544726130178395E-3</v>
      </c>
      <c r="M139" s="62">
        <v>1247</v>
      </c>
      <c r="N139" s="63">
        <f t="shared" si="73"/>
        <v>675</v>
      </c>
      <c r="O139" s="62">
        <v>13.1</v>
      </c>
      <c r="P139" s="63">
        <f t="shared" si="74"/>
        <v>90.324499999999986</v>
      </c>
    </row>
    <row r="140" spans="1:16" x14ac:dyDescent="0.25">
      <c r="A140" s="15">
        <v>335.2</v>
      </c>
      <c r="B140" s="9">
        <v>18.8</v>
      </c>
      <c r="C140" s="9">
        <v>81.099999999999994</v>
      </c>
      <c r="D140" s="9">
        <v>1247.5999999999999</v>
      </c>
      <c r="E140" s="9">
        <v>1266.0999999999999</v>
      </c>
      <c r="F140" s="1">
        <v>1245</v>
      </c>
      <c r="G140" s="15">
        <f t="shared" si="61"/>
        <v>2474.1999999999998</v>
      </c>
      <c r="H140" s="65">
        <f t="shared" si="62"/>
        <v>43851.527083333334</v>
      </c>
      <c r="I140" s="12">
        <f t="shared" si="71"/>
        <v>5.209077023237179</v>
      </c>
      <c r="J140" s="12">
        <f>IF((B140-B139)&gt;-5,J139+(B140-B139)*Summary!$G$13*Summary!$G$12/Summary!$B$16,J139)</f>
        <v>5.2487830528846162</v>
      </c>
      <c r="K140" s="12">
        <f>IF((C139-C140)&gt;-5,K139+(C139-C140)*Summary!$G$13*Summary!$G$12/Summary!$B$16,K139)</f>
        <v>5.1693709935897418</v>
      </c>
      <c r="L140" s="25">
        <f t="shared" si="72"/>
        <v>2.5246148809204318E-3</v>
      </c>
      <c r="M140" s="62">
        <v>1247</v>
      </c>
      <c r="N140" s="63">
        <f t="shared" si="73"/>
        <v>675</v>
      </c>
      <c r="O140" s="62">
        <v>13.1</v>
      </c>
      <c r="P140" s="63">
        <f t="shared" si="74"/>
        <v>90.324499999999986</v>
      </c>
    </row>
    <row r="141" spans="1:16" x14ac:dyDescent="0.25">
      <c r="A141" s="15">
        <v>357.9</v>
      </c>
      <c r="B141" s="9">
        <v>30.4</v>
      </c>
      <c r="C141" s="9">
        <v>69.900000000000006</v>
      </c>
      <c r="D141" s="9">
        <v>1247.7</v>
      </c>
      <c r="E141" s="9">
        <v>1265.7</v>
      </c>
      <c r="F141" s="1">
        <v>1244.0999999999999</v>
      </c>
      <c r="G141" s="15">
        <f t="shared" si="61"/>
        <v>2496.9</v>
      </c>
      <c r="H141" s="65">
        <f t="shared" si="62"/>
        <v>43852.472916666666</v>
      </c>
      <c r="I141" s="12">
        <f t="shared" ref="I141:I148" si="75">(J141+K141)/2</f>
        <v>5.2667392828525639</v>
      </c>
      <c r="J141" s="12">
        <f>IF((B141-B140)&gt;-5,J140+(B141-B140)*Summary!$G$13*Summary!$G$12/Summary!$B$16,J140)</f>
        <v>5.3074569310897441</v>
      </c>
      <c r="K141" s="12">
        <f>IF((C140-C141)&gt;-5,K140+(C140-C141)*Summary!$G$13*Summary!$G$12/Summary!$B$16,K140)</f>
        <v>5.2260216346153827</v>
      </c>
      <c r="L141" s="25">
        <f t="shared" ref="L141:L148" si="76">SLOPE(I139:I143,G139:G143)</f>
        <v>2.5122550919062302E-3</v>
      </c>
      <c r="M141" s="62">
        <v>1247</v>
      </c>
      <c r="N141" s="63">
        <f t="shared" ref="N141:N148" si="77">(M141-32)*5/9</f>
        <v>675</v>
      </c>
      <c r="O141" s="62">
        <v>13.1</v>
      </c>
      <c r="P141" s="63">
        <f t="shared" ref="P141:P148" si="78">O141*6.895</f>
        <v>90.324499999999986</v>
      </c>
    </row>
    <row r="142" spans="1:16" x14ac:dyDescent="0.25">
      <c r="A142" s="15">
        <v>382.6</v>
      </c>
      <c r="B142" s="9">
        <v>42.7</v>
      </c>
      <c r="C142" s="9">
        <v>58</v>
      </c>
      <c r="D142" s="9">
        <v>1247.0999999999999</v>
      </c>
      <c r="E142" s="9">
        <v>1265.3</v>
      </c>
      <c r="F142" s="1">
        <v>1243.5999999999999</v>
      </c>
      <c r="G142" s="15">
        <f t="shared" si="61"/>
        <v>2521.6</v>
      </c>
      <c r="H142" s="65">
        <f t="shared" si="62"/>
        <v>43853.502083333333</v>
      </c>
      <c r="I142" s="12">
        <f t="shared" si="75"/>
        <v>5.3279422075320504</v>
      </c>
      <c r="J142" s="12">
        <f>IF((B142-B141)&gt;-5,J141+(B142-B141)*Summary!$G$13*Summary!$G$12/Summary!$B$16,J141)</f>
        <v>5.3696714743589746</v>
      </c>
      <c r="K142" s="12">
        <f>IF((C141-C142)&gt;-5,K141+(C141-C142)*Summary!$G$13*Summary!$G$12/Summary!$B$16,K141)</f>
        <v>5.2862129407051262</v>
      </c>
      <c r="L142" s="25">
        <f t="shared" si="76"/>
        <v>2.4958619120735411E-3</v>
      </c>
      <c r="M142" s="62">
        <v>1247</v>
      </c>
      <c r="N142" s="63">
        <f t="shared" si="77"/>
        <v>675</v>
      </c>
      <c r="O142" s="62">
        <v>13.1</v>
      </c>
      <c r="P142" s="63">
        <f t="shared" si="78"/>
        <v>90.324499999999986</v>
      </c>
    </row>
    <row r="143" spans="1:16" x14ac:dyDescent="0.25">
      <c r="A143" s="15">
        <v>407.9</v>
      </c>
      <c r="B143" s="9">
        <v>55.3</v>
      </c>
      <c r="C143" s="9">
        <v>45.5</v>
      </c>
      <c r="D143" s="9">
        <v>1248.0999999999999</v>
      </c>
      <c r="E143" s="9">
        <v>1266.4000000000001</v>
      </c>
      <c r="F143" s="1">
        <v>1244.7</v>
      </c>
      <c r="G143" s="15">
        <f t="shared" si="61"/>
        <v>2546.9</v>
      </c>
      <c r="H143" s="65">
        <f t="shared" si="62"/>
        <v>43854.556250000001</v>
      </c>
      <c r="I143" s="12">
        <f t="shared" si="75"/>
        <v>5.3914212740384606</v>
      </c>
      <c r="J143" s="12">
        <f>IF((B143-B142)&gt;-5,J142+(B143-B142)*Summary!$G$13*Summary!$G$12/Summary!$B$16,J142)</f>
        <v>5.4334034455128206</v>
      </c>
      <c r="K143" s="12">
        <f>IF((C142-C143)&gt;-5,K142+(C142-C143)*Summary!$G$13*Summary!$G$12/Summary!$B$16,K142)</f>
        <v>5.3494391025641006</v>
      </c>
      <c r="L143" s="25">
        <f t="shared" si="76"/>
        <v>2.4681368859116831E-3</v>
      </c>
      <c r="M143" s="62">
        <v>1247</v>
      </c>
      <c r="N143" s="63">
        <f t="shared" si="77"/>
        <v>675</v>
      </c>
      <c r="O143" s="62">
        <v>13.1</v>
      </c>
      <c r="P143" s="63">
        <f t="shared" si="78"/>
        <v>90.324499999999986</v>
      </c>
    </row>
    <row r="144" spans="1:16" x14ac:dyDescent="0.25">
      <c r="A144" s="15">
        <v>427.5</v>
      </c>
      <c r="B144" s="9">
        <v>64.8</v>
      </c>
      <c r="C144" s="9">
        <v>36</v>
      </c>
      <c r="D144" s="9">
        <v>1248.3</v>
      </c>
      <c r="E144" s="9">
        <v>1266.7</v>
      </c>
      <c r="F144" s="1">
        <v>1244.5</v>
      </c>
      <c r="G144" s="15">
        <f t="shared" si="61"/>
        <v>2566.5</v>
      </c>
      <c r="H144" s="65">
        <f t="shared" si="62"/>
        <v>43855.372916666667</v>
      </c>
      <c r="I144" s="12">
        <f t="shared" si="75"/>
        <v>5.4394731570512809</v>
      </c>
      <c r="J144" s="12">
        <f>IF((B144-B143)&gt;-5,J143+(B144-B143)*Summary!$G$13*Summary!$G$12/Summary!$B$16,J143)</f>
        <v>5.4814553285256409</v>
      </c>
      <c r="K144" s="12">
        <f>IF((C143-C144)&gt;-5,K143+(C143-C144)*Summary!$G$13*Summary!$G$12/Summary!$B$16,K143)</f>
        <v>5.3974909855769209</v>
      </c>
      <c r="L144" s="25">
        <f t="shared" si="76"/>
        <v>2.6675067597432367E-3</v>
      </c>
      <c r="M144" s="62">
        <v>1247</v>
      </c>
      <c r="N144" s="63">
        <f t="shared" si="77"/>
        <v>675</v>
      </c>
      <c r="O144" s="62">
        <v>13.1</v>
      </c>
      <c r="P144" s="63">
        <f t="shared" si="78"/>
        <v>90.324499999999986</v>
      </c>
    </row>
    <row r="145" spans="1:18" x14ac:dyDescent="0.25">
      <c r="A145" s="15">
        <v>456.4</v>
      </c>
      <c r="B145" s="9">
        <v>78.7</v>
      </c>
      <c r="C145" s="9">
        <v>22.2</v>
      </c>
      <c r="D145" s="9">
        <v>1247.9000000000001</v>
      </c>
      <c r="E145" s="9">
        <v>1266.3</v>
      </c>
      <c r="F145" s="1">
        <v>1244.0999999999999</v>
      </c>
      <c r="G145" s="15">
        <f t="shared" si="61"/>
        <v>2595.4</v>
      </c>
      <c r="H145" s="65">
        <f t="shared" si="62"/>
        <v>43856.577083333337</v>
      </c>
      <c r="I145" s="12">
        <f t="shared" si="75"/>
        <v>5.5095277443910247</v>
      </c>
      <c r="J145" s="12">
        <f>IF((B145-B144)&gt;-5,J144+(B145-B144)*Summary!$G$13*Summary!$G$12/Summary!$B$16,J144)</f>
        <v>5.5517628205128204</v>
      </c>
      <c r="K145" s="12">
        <f>IF((C144-C145)&gt;-5,K144+(C144-C145)*Summary!$G$13*Summary!$G$12/Summary!$B$16,K144)</f>
        <v>5.4672926682692289</v>
      </c>
      <c r="L145" s="25">
        <f t="shared" si="76"/>
        <v>2.8106843646402715E-3</v>
      </c>
      <c r="M145" s="62">
        <v>1247</v>
      </c>
      <c r="N145" s="63">
        <f t="shared" si="77"/>
        <v>675</v>
      </c>
      <c r="O145" s="62">
        <v>13.1</v>
      </c>
      <c r="P145" s="63">
        <f t="shared" si="78"/>
        <v>90.324499999999986</v>
      </c>
    </row>
    <row r="146" spans="1:18" x14ac:dyDescent="0.25">
      <c r="A146" s="15">
        <v>480.2</v>
      </c>
      <c r="B146" s="9">
        <v>90.8</v>
      </c>
      <c r="C146" s="9">
        <v>1</v>
      </c>
      <c r="D146" s="9">
        <v>1247.3</v>
      </c>
      <c r="E146" s="9">
        <v>1265.2</v>
      </c>
      <c r="F146" s="1">
        <v>1242.5</v>
      </c>
      <c r="G146" s="15">
        <f t="shared" si="61"/>
        <v>2619.1999999999998</v>
      </c>
      <c r="H146" s="65">
        <f t="shared" si="62"/>
        <v>43857.568749999999</v>
      </c>
      <c r="I146" s="12">
        <f t="shared" si="75"/>
        <v>5.5937449919871787</v>
      </c>
      <c r="J146" s="12">
        <f>IF((B146-B145)&gt;-5,J145+(B146-B145)*Summary!$G$13*Summary!$G$12/Summary!$B$16,J145)</f>
        <v>5.6129657451923078</v>
      </c>
      <c r="K146" s="12">
        <f>IF((C145-C146)&gt;-5,K145+(C145-C146)*Summary!$G$13*Summary!$G$12/Summary!$B$16,K145)</f>
        <v>5.5745242387820495</v>
      </c>
      <c r="L146" s="25">
        <f t="shared" si="76"/>
        <v>2.8835781027308715E-3</v>
      </c>
      <c r="M146" s="62">
        <v>1247</v>
      </c>
      <c r="N146" s="63">
        <f t="shared" si="77"/>
        <v>675</v>
      </c>
      <c r="O146" s="62">
        <v>13.1</v>
      </c>
      <c r="P146" s="63">
        <f t="shared" si="78"/>
        <v>90.324499999999986</v>
      </c>
    </row>
    <row r="147" spans="1:18" x14ac:dyDescent="0.25">
      <c r="A147" s="15">
        <v>480.2</v>
      </c>
      <c r="B147" s="9">
        <v>18.7</v>
      </c>
      <c r="C147" s="9">
        <v>79.3</v>
      </c>
      <c r="G147" s="15">
        <f t="shared" si="61"/>
        <v>2619.1999999999998</v>
      </c>
      <c r="H147" s="65">
        <f t="shared" si="62"/>
        <v>43857.568749999999</v>
      </c>
      <c r="I147" s="12">
        <f t="shared" si="75"/>
        <v>5.5937449919871787</v>
      </c>
      <c r="J147" s="12">
        <f>IF((B147-B146)&gt;-5,J146+(B147-B146)*Summary!$G$13*Summary!$G$12/Summary!$B$16,J146)</f>
        <v>5.6129657451923078</v>
      </c>
      <c r="K147" s="12">
        <f>IF((C146-C147)&gt;-5,K146+(C146-C147)*Summary!$G$13*Summary!$G$12/Summary!$B$16,K146)</f>
        <v>5.5745242387820495</v>
      </c>
      <c r="L147" s="25">
        <f t="shared" si="76"/>
        <v>2.7899854937242837E-3</v>
      </c>
      <c r="M147" s="62">
        <v>1247</v>
      </c>
      <c r="N147" s="63">
        <f t="shared" si="77"/>
        <v>675</v>
      </c>
      <c r="O147" s="62">
        <v>13.1</v>
      </c>
      <c r="P147" s="63">
        <f t="shared" si="78"/>
        <v>90.324499999999986</v>
      </c>
    </row>
    <row r="148" spans="1:18" x14ac:dyDescent="0.25">
      <c r="A148" s="15">
        <v>502.7</v>
      </c>
      <c r="B148" s="9">
        <v>30.1</v>
      </c>
      <c r="C148" s="9">
        <v>68.599999999999994</v>
      </c>
      <c r="D148" s="9">
        <v>1246.4000000000001</v>
      </c>
      <c r="E148" s="9">
        <v>1264.4000000000001</v>
      </c>
      <c r="F148" s="1">
        <v>1241.3</v>
      </c>
      <c r="G148" s="15">
        <f t="shared" si="61"/>
        <v>2641.7</v>
      </c>
      <c r="H148" s="65">
        <f t="shared" si="62"/>
        <v>43858.506249999999</v>
      </c>
      <c r="I148" s="12">
        <f t="shared" si="75"/>
        <v>5.6496369190705122</v>
      </c>
      <c r="J148" s="12">
        <f>IF((B148-B147)&gt;-5,J147+(B148-B147)*Summary!$G$13*Summary!$G$12/Summary!$B$16,J147)</f>
        <v>5.6706280048076927</v>
      </c>
      <c r="K148" s="12">
        <f>IF((C147-C148)&gt;-5,K147+(C147-C148)*Summary!$G$13*Summary!$G$12/Summary!$B$16,K147)</f>
        <v>5.6286458333333318</v>
      </c>
      <c r="L148" s="25">
        <f t="shared" si="76"/>
        <v>2.5113247606772314E-3</v>
      </c>
      <c r="M148" s="62">
        <v>1247</v>
      </c>
      <c r="N148" s="63">
        <f t="shared" si="77"/>
        <v>675</v>
      </c>
      <c r="O148" s="62">
        <v>13.1</v>
      </c>
      <c r="P148" s="63">
        <f t="shared" si="78"/>
        <v>90.324499999999986</v>
      </c>
    </row>
    <row r="149" spans="1:18" x14ac:dyDescent="0.25">
      <c r="A149" s="15">
        <v>526.70000000000005</v>
      </c>
      <c r="B149" s="9">
        <v>42.1</v>
      </c>
      <c r="C149" s="9">
        <v>56.6</v>
      </c>
      <c r="D149" s="9">
        <v>1247</v>
      </c>
      <c r="E149" s="9">
        <v>1264.9000000000001</v>
      </c>
      <c r="F149" s="1">
        <v>1241.9000000000001</v>
      </c>
      <c r="G149" s="15">
        <f t="shared" si="61"/>
        <v>2665.7</v>
      </c>
      <c r="H149" s="65">
        <f t="shared" si="62"/>
        <v>43859.506249999999</v>
      </c>
      <c r="I149" s="12">
        <f t="shared" ref="I149:I156" si="79">(J149+K149)/2</f>
        <v>5.7103340344551272</v>
      </c>
      <c r="J149" s="12">
        <f>IF((B149-B148)&gt;-5,J148+(B149-B148)*Summary!$G$13*Summary!$G$12/Summary!$B$16,J148)</f>
        <v>5.7313251201923077</v>
      </c>
      <c r="K149" s="12">
        <f>IF((C148-C149)&gt;-5,K148+(C148-C149)*Summary!$G$13*Summary!$G$12/Summary!$B$16,K148)</f>
        <v>5.6893429487179468</v>
      </c>
      <c r="L149" s="25">
        <f t="shared" ref="L149:L156" si="80">SLOPE(I147:I151,G147:G151)</f>
        <v>2.5280253766837234E-3</v>
      </c>
      <c r="M149" s="62">
        <v>1247</v>
      </c>
      <c r="N149" s="63">
        <f t="shared" ref="N149:N156" si="81">(M149-32)*5/9</f>
        <v>675</v>
      </c>
      <c r="O149" s="62">
        <v>13.1</v>
      </c>
      <c r="P149" s="63">
        <f t="shared" ref="P149:P156" si="82">O149*6.895</f>
        <v>90.324499999999986</v>
      </c>
    </row>
    <row r="150" spans="1:18" x14ac:dyDescent="0.25">
      <c r="A150" s="15">
        <v>551.6</v>
      </c>
      <c r="B150" s="9">
        <v>54.8</v>
      </c>
      <c r="C150" s="9">
        <v>44.5</v>
      </c>
      <c r="D150" s="9">
        <v>1246</v>
      </c>
      <c r="E150" s="9">
        <v>1263.9000000000001</v>
      </c>
      <c r="F150" s="1">
        <v>1240.9000000000001</v>
      </c>
      <c r="G150" s="15">
        <f t="shared" si="61"/>
        <v>2690.6</v>
      </c>
      <c r="H150" s="65">
        <f t="shared" si="62"/>
        <v>43860.543749999997</v>
      </c>
      <c r="I150" s="12">
        <f t="shared" si="79"/>
        <v>5.7730543870192292</v>
      </c>
      <c r="J150" s="12">
        <f>IF((B150-B149)&gt;-5,J149+(B150-B149)*Summary!$G$13*Summary!$G$12/Summary!$B$16,J149)</f>
        <v>5.7955629006410252</v>
      </c>
      <c r="K150" s="12">
        <f>IF((C149-C150)&gt;-5,K149+(C149-C150)*Summary!$G$13*Summary!$G$12/Summary!$B$16,K149)</f>
        <v>5.7505458733974342</v>
      </c>
      <c r="L150" s="25">
        <f t="shared" si="80"/>
        <v>2.5371590446803317E-3</v>
      </c>
      <c r="M150" s="62">
        <v>1247</v>
      </c>
      <c r="N150" s="63">
        <f t="shared" si="81"/>
        <v>675</v>
      </c>
      <c r="O150" s="62">
        <v>13.1</v>
      </c>
      <c r="P150" s="63">
        <f t="shared" si="82"/>
        <v>90.324499999999986</v>
      </c>
    </row>
    <row r="151" spans="1:18" x14ac:dyDescent="0.25">
      <c r="A151" s="15">
        <v>574.5</v>
      </c>
      <c r="B151" s="9">
        <v>66.5</v>
      </c>
      <c r="C151" s="9">
        <v>32.799999999999997</v>
      </c>
      <c r="D151" s="9">
        <v>1246.3</v>
      </c>
      <c r="E151" s="9">
        <v>1264.4000000000001</v>
      </c>
      <c r="F151" s="1">
        <v>1241.4000000000001</v>
      </c>
      <c r="G151" s="15">
        <f t="shared" si="61"/>
        <v>2713.5</v>
      </c>
      <c r="H151" s="65">
        <f t="shared" si="62"/>
        <v>43861.497916666667</v>
      </c>
      <c r="I151" s="12">
        <f t="shared" si="79"/>
        <v>5.8322340745192296</v>
      </c>
      <c r="J151" s="12">
        <f>IF((B151-B150)&gt;-5,J150+(B151-B150)*Summary!$G$13*Summary!$G$12/Summary!$B$16,J150)</f>
        <v>5.8547425881410255</v>
      </c>
      <c r="K151" s="12">
        <f>IF((C150-C151)&gt;-5,K150+(C150-C151)*Summary!$G$13*Summary!$G$12/Summary!$B$16,K150)</f>
        <v>5.8097255608974345</v>
      </c>
      <c r="L151" s="25">
        <f t="shared" si="80"/>
        <v>2.5383341955281286E-3</v>
      </c>
      <c r="M151" s="62">
        <v>1247</v>
      </c>
      <c r="N151" s="63">
        <f t="shared" si="81"/>
        <v>675</v>
      </c>
      <c r="O151" s="62">
        <v>13.1</v>
      </c>
      <c r="P151" s="63">
        <f t="shared" si="82"/>
        <v>90.324499999999986</v>
      </c>
    </row>
    <row r="152" spans="1:18" x14ac:dyDescent="0.25">
      <c r="A152" s="15">
        <v>601.1</v>
      </c>
      <c r="B152" s="9">
        <v>80</v>
      </c>
      <c r="C152" s="9">
        <v>19.899999999999999</v>
      </c>
      <c r="D152" s="9">
        <v>1246.5</v>
      </c>
      <c r="E152" s="9">
        <v>1264.5</v>
      </c>
      <c r="F152" s="1">
        <v>1241.3</v>
      </c>
      <c r="G152" s="15">
        <f t="shared" si="61"/>
        <v>2740.1</v>
      </c>
      <c r="H152" s="65">
        <f t="shared" si="62"/>
        <v>43862.606249999997</v>
      </c>
      <c r="I152" s="12">
        <f t="shared" si="79"/>
        <v>5.8990009014423066</v>
      </c>
      <c r="J152" s="12">
        <f>IF((B152-B151)&gt;-5,J151+(B152-B151)*Summary!$G$13*Summary!$G$12/Summary!$B$16,J151)</f>
        <v>5.9230268429487181</v>
      </c>
      <c r="K152" s="12">
        <f>IF((C151-C152)&gt;-5,K151+(C151-C152)*Summary!$G$13*Summary!$G$12/Summary!$B$16,K151)</f>
        <v>5.874974959935896</v>
      </c>
      <c r="L152" s="25">
        <f t="shared" si="80"/>
        <v>2.5385337013607364E-3</v>
      </c>
      <c r="M152" s="62">
        <v>1247</v>
      </c>
      <c r="N152" s="63">
        <f t="shared" si="81"/>
        <v>675</v>
      </c>
      <c r="O152" s="62">
        <v>13.1</v>
      </c>
      <c r="P152" s="63">
        <f t="shared" si="82"/>
        <v>90.324499999999986</v>
      </c>
    </row>
    <row r="153" spans="1:18" x14ac:dyDescent="0.25">
      <c r="A153" s="15">
        <v>622.6</v>
      </c>
      <c r="B153" s="9">
        <v>90.8</v>
      </c>
      <c r="C153" s="9">
        <v>9.1</v>
      </c>
      <c r="D153" s="9">
        <v>1246.3</v>
      </c>
      <c r="E153" s="9">
        <v>1264.2</v>
      </c>
      <c r="F153" s="1">
        <v>1241.8</v>
      </c>
      <c r="G153" s="15">
        <f t="shared" si="61"/>
        <v>2761.6</v>
      </c>
      <c r="H153" s="65">
        <f t="shared" si="62"/>
        <v>43863.502083333333</v>
      </c>
      <c r="I153" s="12">
        <f t="shared" si="79"/>
        <v>5.9536283052884613</v>
      </c>
      <c r="J153" s="12">
        <f>IF((B153-B152)&gt;-5,J152+(B153-B152)*Summary!$G$13*Summary!$G$12/Summary!$B$16,J152)</f>
        <v>5.9776542467948719</v>
      </c>
      <c r="K153" s="12">
        <f>IF((C152-C153)&gt;-5,K152+(C152-C153)*Summary!$G$13*Summary!$G$12/Summary!$B$16,K152)</f>
        <v>5.9296023637820499</v>
      </c>
      <c r="L153" s="25">
        <f t="shared" si="80"/>
        <v>2.5553645774659649E-3</v>
      </c>
      <c r="M153" s="62">
        <v>1247</v>
      </c>
      <c r="N153" s="63">
        <f t="shared" si="81"/>
        <v>675</v>
      </c>
      <c r="O153" s="62">
        <v>13.1</v>
      </c>
      <c r="P153" s="63">
        <f t="shared" si="82"/>
        <v>90.324499999999986</v>
      </c>
    </row>
    <row r="154" spans="1:18" x14ac:dyDescent="0.25">
      <c r="A154" s="15">
        <v>622.6</v>
      </c>
      <c r="B154" s="9">
        <v>7.6</v>
      </c>
      <c r="C154" s="9">
        <v>94</v>
      </c>
      <c r="G154" s="15">
        <f t="shared" si="61"/>
        <v>2761.6</v>
      </c>
      <c r="H154" s="65">
        <f t="shared" si="62"/>
        <v>43863.502083333333</v>
      </c>
      <c r="I154" s="12">
        <f t="shared" si="79"/>
        <v>5.9536283052884613</v>
      </c>
      <c r="J154" s="12">
        <f>IF((B154-B153)&gt;-5,J153+(B154-B153)*Summary!$G$13*Summary!$G$12/Summary!$B$16,J153)</f>
        <v>5.9776542467948719</v>
      </c>
      <c r="K154" s="12">
        <f>IF((C153-C154)&gt;-5,K153+(C153-C154)*Summary!$G$13*Summary!$G$12/Summary!$B$16,K153)</f>
        <v>5.9296023637820499</v>
      </c>
      <c r="L154" s="25">
        <f t="shared" si="80"/>
        <v>2.5564127925064013E-3</v>
      </c>
      <c r="M154" s="62">
        <v>1247</v>
      </c>
      <c r="N154" s="63">
        <f t="shared" si="81"/>
        <v>675</v>
      </c>
      <c r="O154" s="62">
        <v>13.1</v>
      </c>
      <c r="P154" s="63">
        <f t="shared" si="82"/>
        <v>90.324499999999986</v>
      </c>
    </row>
    <row r="155" spans="1:18" x14ac:dyDescent="0.25">
      <c r="A155" s="15">
        <v>647.5</v>
      </c>
      <c r="B155" s="9">
        <v>20.3</v>
      </c>
      <c r="C155" s="9">
        <v>80.8</v>
      </c>
      <c r="D155" s="9">
        <v>1247</v>
      </c>
      <c r="E155" s="9">
        <v>1265</v>
      </c>
      <c r="F155" s="1">
        <v>1242.5999999999999</v>
      </c>
      <c r="G155" s="15">
        <f t="shared" si="61"/>
        <v>2786.5</v>
      </c>
      <c r="H155" s="65">
        <f t="shared" si="62"/>
        <v>43864.539583333331</v>
      </c>
      <c r="I155" s="12">
        <f t="shared" si="79"/>
        <v>6.0191306089743577</v>
      </c>
      <c r="J155" s="12">
        <f>IF((B155-B154)&gt;-5,J154+(B155-B154)*Summary!$G$13*Summary!$G$12/Summary!$B$16,J154)</f>
        <v>6.0418920272435894</v>
      </c>
      <c r="K155" s="12">
        <f>IF((C154-C155)&gt;-5,K154+(C154-C155)*Summary!$G$13*Summary!$G$12/Summary!$B$16,K154)</f>
        <v>5.9963691907051269</v>
      </c>
      <c r="L155" s="25">
        <f t="shared" si="80"/>
        <v>2.5875144348958558E-3</v>
      </c>
      <c r="M155" s="62">
        <v>1247</v>
      </c>
      <c r="N155" s="63">
        <f t="shared" si="81"/>
        <v>675</v>
      </c>
      <c r="O155" s="62">
        <v>13.1</v>
      </c>
      <c r="P155" s="63">
        <f t="shared" si="82"/>
        <v>90.324499999999986</v>
      </c>
    </row>
    <row r="156" spans="1:18" x14ac:dyDescent="0.25">
      <c r="A156" s="15">
        <v>673.4</v>
      </c>
      <c r="B156" s="9">
        <v>33.4</v>
      </c>
      <c r="C156" s="9">
        <v>68.599999999999994</v>
      </c>
      <c r="D156" s="9">
        <v>1246.4000000000001</v>
      </c>
      <c r="E156" s="9">
        <v>1264</v>
      </c>
      <c r="F156" s="1">
        <v>1241.2</v>
      </c>
      <c r="G156" s="15">
        <f t="shared" si="61"/>
        <v>2812.4</v>
      </c>
      <c r="H156" s="65">
        <f t="shared" si="62"/>
        <v>43865.618750000001</v>
      </c>
      <c r="I156" s="12">
        <f t="shared" si="79"/>
        <v>6.0831154847756403</v>
      </c>
      <c r="J156" s="12">
        <f>IF((B156-B155)&gt;-5,J155+(B156-B155)*Summary!$G$13*Summary!$G$12/Summary!$B$16,J155)</f>
        <v>6.1081530448717949</v>
      </c>
      <c r="K156" s="12">
        <f>IF((C155-C156)&gt;-5,K155+(C155-C156)*Summary!$G$13*Summary!$G$12/Summary!$B$16,K155)</f>
        <v>6.0580779246794858</v>
      </c>
      <c r="L156" s="25">
        <f t="shared" si="80"/>
        <v>2.5727807747101782E-3</v>
      </c>
      <c r="M156" s="62">
        <v>1247</v>
      </c>
      <c r="N156" s="63">
        <f t="shared" si="81"/>
        <v>675</v>
      </c>
      <c r="O156" s="62">
        <v>13.1</v>
      </c>
      <c r="P156" s="63">
        <f t="shared" si="82"/>
        <v>90.324499999999986</v>
      </c>
    </row>
    <row r="157" spans="1:18" x14ac:dyDescent="0.25">
      <c r="A157" s="15">
        <v>694.7</v>
      </c>
      <c r="B157" s="9">
        <v>45.5</v>
      </c>
      <c r="C157" s="9">
        <v>57.7</v>
      </c>
      <c r="D157" s="9">
        <v>1246.5999999999999</v>
      </c>
      <c r="E157" s="9">
        <v>1264.3</v>
      </c>
      <c r="F157" s="1">
        <v>1241.9000000000001</v>
      </c>
      <c r="G157" s="15">
        <f t="shared" si="61"/>
        <v>2833.7</v>
      </c>
      <c r="H157" s="65">
        <f t="shared" si="62"/>
        <v>43866.506249999999</v>
      </c>
      <c r="I157" s="12">
        <f t="shared" ref="I157:I164" si="83">(J157+K157)/2</f>
        <v>6.1412835536858967</v>
      </c>
      <c r="J157" s="12">
        <f>IF((B157-B156)&gt;-5,J156+(B157-B156)*Summary!$G$13*Summary!$G$12/Summary!$B$16,J156)</f>
        <v>6.1693559695512823</v>
      </c>
      <c r="K157" s="12">
        <f>IF((C156-C157)&gt;-5,K156+(C156-C157)*Summary!$G$13*Summary!$G$12/Summary!$B$16,K156)</f>
        <v>6.1132111378205112</v>
      </c>
      <c r="L157" s="25">
        <f t="shared" ref="L157:L164" si="84">SLOPE(I155:I159,G155:G159)</f>
        <v>2.5771948220126733E-3</v>
      </c>
      <c r="M157" s="62">
        <v>1247</v>
      </c>
      <c r="N157" s="63">
        <f t="shared" ref="N157:N164" si="85">(M157-32)*5/9</f>
        <v>675</v>
      </c>
      <c r="O157" s="62">
        <v>13.1</v>
      </c>
      <c r="P157" s="63">
        <f t="shared" ref="P157:P164" si="86">O157*6.895</f>
        <v>90.324499999999986</v>
      </c>
    </row>
    <row r="158" spans="1:18" x14ac:dyDescent="0.25">
      <c r="A158" s="15">
        <v>716.6</v>
      </c>
      <c r="B158" s="9">
        <v>55.8</v>
      </c>
      <c r="C158" s="9">
        <v>46.7</v>
      </c>
      <c r="D158" s="9">
        <v>1246.9000000000001</v>
      </c>
      <c r="E158" s="9">
        <v>1264.9000000000001</v>
      </c>
      <c r="F158" s="1">
        <v>1242.2</v>
      </c>
      <c r="G158" s="15">
        <f t="shared" si="61"/>
        <v>2855.6</v>
      </c>
      <c r="H158" s="65">
        <f t="shared" si="62"/>
        <v>43867.418749999997</v>
      </c>
      <c r="I158" s="12">
        <f t="shared" si="83"/>
        <v>6.1951522435897433</v>
      </c>
      <c r="J158" s="12">
        <f>IF((B158-B157)&gt;-5,J157+(B158-B157)*Summary!$G$13*Summary!$G$12/Summary!$B$16,J157)</f>
        <v>6.2214543269230775</v>
      </c>
      <c r="K158" s="12">
        <f>IF((C157-C158)&gt;-5,K157+(C157-C158)*Summary!$G$13*Summary!$G$12/Summary!$B$16,K157)</f>
        <v>6.168850160256409</v>
      </c>
      <c r="L158" s="25">
        <f t="shared" si="84"/>
        <v>2.599905438285316E-3</v>
      </c>
      <c r="M158" s="62">
        <v>1247</v>
      </c>
      <c r="N158" s="63">
        <f t="shared" si="85"/>
        <v>675</v>
      </c>
      <c r="O158" s="62">
        <v>13.1</v>
      </c>
      <c r="P158" s="63">
        <f t="shared" si="86"/>
        <v>90.324499999999986</v>
      </c>
    </row>
    <row r="159" spans="1:18" s="64" customFormat="1" x14ac:dyDescent="0.25">
      <c r="A159" s="69">
        <v>21.8</v>
      </c>
      <c r="B159" s="63">
        <v>69.900000000000006</v>
      </c>
      <c r="C159" s="63">
        <v>32.700000000000003</v>
      </c>
      <c r="D159" s="63">
        <v>1247.5</v>
      </c>
      <c r="E159" s="63">
        <v>1265.2</v>
      </c>
      <c r="F159" s="62">
        <v>1242.3</v>
      </c>
      <c r="G159" s="69">
        <f>A159+2860.7</f>
        <v>2882.5</v>
      </c>
      <c r="H159" s="70">
        <f t="shared" si="62"/>
        <v>43868.539583333331</v>
      </c>
      <c r="I159" s="71">
        <f t="shared" si="83"/>
        <v>6.266218449519231</v>
      </c>
      <c r="J159" s="71">
        <f>IF((B159-B158)&gt;-5,J158+(B159-B158)*Summary!$G$13*Summary!$G$12/Summary!$B$16,J158)</f>
        <v>6.2927734375000011</v>
      </c>
      <c r="K159" s="71">
        <f>IF((C158-C159)&gt;-5,K158+(C158-C159)*Summary!$G$13*Summary!$G$12/Summary!$B$16,K158)</f>
        <v>6.2396634615384601</v>
      </c>
      <c r="L159" s="72">
        <f t="shared" si="84"/>
        <v>2.5868109466270287E-3</v>
      </c>
      <c r="M159" s="62">
        <v>1247</v>
      </c>
      <c r="N159" s="63">
        <f t="shared" si="85"/>
        <v>675</v>
      </c>
      <c r="O159" s="62">
        <v>13.1</v>
      </c>
      <c r="P159" s="63">
        <f t="shared" si="86"/>
        <v>90.324499999999986</v>
      </c>
      <c r="R159" s="64" t="s">
        <v>110</v>
      </c>
    </row>
    <row r="160" spans="1:18" x14ac:dyDescent="0.25">
      <c r="A160" s="15">
        <v>45.1</v>
      </c>
      <c r="B160" s="9">
        <v>82.1</v>
      </c>
      <c r="C160" s="9">
        <v>20.9</v>
      </c>
      <c r="D160" s="9">
        <v>1247.5</v>
      </c>
      <c r="E160" s="9">
        <v>1265.0999999999999</v>
      </c>
      <c r="F160" s="1">
        <v>1242</v>
      </c>
      <c r="G160" s="69">
        <f t="shared" ref="G160:G183" si="87">A160+2860.7</f>
        <v>2905.7999999999997</v>
      </c>
      <c r="H160" s="65">
        <f t="shared" si="62"/>
        <v>43869.510416666664</v>
      </c>
      <c r="I160" s="12">
        <f t="shared" si="83"/>
        <v>6.326915564903846</v>
      </c>
      <c r="J160" s="12">
        <f>IF((B160-B159)&gt;-5,J159+(B160-B159)*Summary!$G$13*Summary!$G$12/Summary!$B$16,J159)</f>
        <v>6.35448217147436</v>
      </c>
      <c r="K160" s="12">
        <f>IF((C159-C160)&gt;-5,K159+(C159-C160)*Summary!$G$13*Summary!$G$12/Summary!$B$16,K159)</f>
        <v>6.299348958333332</v>
      </c>
      <c r="L160" s="25">
        <f t="shared" si="84"/>
        <v>2.62388314552741E-3</v>
      </c>
      <c r="M160" s="62">
        <v>1247</v>
      </c>
      <c r="N160" s="63">
        <f t="shared" si="85"/>
        <v>675</v>
      </c>
      <c r="O160" s="62">
        <v>13.1</v>
      </c>
      <c r="P160" s="63">
        <f t="shared" si="86"/>
        <v>90.324499999999986</v>
      </c>
    </row>
    <row r="161" spans="1:16" x14ac:dyDescent="0.25">
      <c r="A161" s="15">
        <v>45.1</v>
      </c>
      <c r="B161" s="9">
        <v>5.5</v>
      </c>
      <c r="C161" s="9">
        <v>95.6</v>
      </c>
      <c r="G161" s="69">
        <f t="shared" si="87"/>
        <v>2905.7999999999997</v>
      </c>
      <c r="H161" s="65">
        <f t="shared" si="62"/>
        <v>43869.510416666664</v>
      </c>
      <c r="I161" s="12">
        <f t="shared" si="83"/>
        <v>6.326915564903846</v>
      </c>
      <c r="J161" s="12">
        <f>IF((B161-B160)&gt;-5,J160+(B161-B160)*Summary!$G$13*Summary!$G$12/Summary!$B$16,J160)</f>
        <v>6.35448217147436</v>
      </c>
      <c r="K161" s="12">
        <f>IF((C160-C161)&gt;-5,K160+(C160-C161)*Summary!$G$13*Summary!$G$12/Summary!$B$16,K160)</f>
        <v>6.299348958333332</v>
      </c>
      <c r="L161" s="25">
        <f t="shared" si="84"/>
        <v>2.6386613328861774E-3</v>
      </c>
      <c r="M161" s="62">
        <v>1247</v>
      </c>
      <c r="N161" s="63">
        <f t="shared" si="85"/>
        <v>675</v>
      </c>
      <c r="O161" s="62">
        <v>13.1</v>
      </c>
      <c r="P161" s="63">
        <f t="shared" si="86"/>
        <v>90.324499999999986</v>
      </c>
    </row>
    <row r="162" spans="1:16" x14ac:dyDescent="0.25">
      <c r="A162" s="15">
        <v>70.5</v>
      </c>
      <c r="B162" s="9">
        <v>18.899999999999999</v>
      </c>
      <c r="C162" s="9">
        <v>82.6</v>
      </c>
      <c r="D162" s="9">
        <v>1246.8</v>
      </c>
      <c r="E162" s="9">
        <v>1264.5</v>
      </c>
      <c r="F162" s="1">
        <v>1241.5</v>
      </c>
      <c r="G162" s="69">
        <f t="shared" si="87"/>
        <v>2931.2</v>
      </c>
      <c r="H162" s="65">
        <f t="shared" si="62"/>
        <v>43870.568749999999</v>
      </c>
      <c r="I162" s="12">
        <f t="shared" si="83"/>
        <v>6.393682391826923</v>
      </c>
      <c r="J162" s="12">
        <f>IF((B162-B161)&gt;-5,J161+(B162-B161)*Summary!$G$13*Summary!$G$12/Summary!$B$16,J161)</f>
        <v>6.4222606169871801</v>
      </c>
      <c r="K162" s="12">
        <f>IF((C161-C162)&gt;-5,K161+(C161-C162)*Summary!$G$13*Summary!$G$12/Summary!$B$16,K161)</f>
        <v>6.365104166666665</v>
      </c>
      <c r="L162" s="25">
        <f t="shared" si="84"/>
        <v>2.6635826545946492E-3</v>
      </c>
      <c r="M162" s="62">
        <v>1247</v>
      </c>
      <c r="N162" s="63">
        <f t="shared" si="85"/>
        <v>675</v>
      </c>
      <c r="O162" s="62">
        <v>13.1</v>
      </c>
      <c r="P162" s="63">
        <f t="shared" si="86"/>
        <v>90.324499999999986</v>
      </c>
    </row>
    <row r="163" spans="1:16" x14ac:dyDescent="0.25">
      <c r="A163" s="15">
        <v>95.9</v>
      </c>
      <c r="B163" s="9">
        <v>32.4</v>
      </c>
      <c r="C163" s="9">
        <v>69.2</v>
      </c>
      <c r="D163" s="9">
        <v>1246</v>
      </c>
      <c r="E163" s="9">
        <v>1263.5999999999999</v>
      </c>
      <c r="F163" s="1">
        <v>1240.8</v>
      </c>
      <c r="G163" s="69">
        <f t="shared" si="87"/>
        <v>2956.6</v>
      </c>
      <c r="H163" s="65">
        <f t="shared" si="62"/>
        <v>43871.627083333333</v>
      </c>
      <c r="I163" s="12">
        <f t="shared" si="83"/>
        <v>6.4617137419871788</v>
      </c>
      <c r="J163" s="12">
        <f>IF((B163-B162)&gt;-5,J162+(B163-B162)*Summary!$G$13*Summary!$G$12/Summary!$B$16,J162)</f>
        <v>6.4905448717948726</v>
      </c>
      <c r="K163" s="12">
        <f>IF((C162-C163)&gt;-5,K162+(C162-C163)*Summary!$G$13*Summary!$G$12/Summary!$B$16,K162)</f>
        <v>6.4328826121794851</v>
      </c>
      <c r="L163" s="25">
        <f t="shared" si="84"/>
        <v>2.6854495828465409E-3</v>
      </c>
      <c r="M163" s="62">
        <v>1247</v>
      </c>
      <c r="N163" s="63">
        <f t="shared" si="85"/>
        <v>675</v>
      </c>
      <c r="O163" s="62">
        <v>13.1</v>
      </c>
      <c r="P163" s="63">
        <f t="shared" si="86"/>
        <v>90.324499999999986</v>
      </c>
    </row>
    <row r="164" spans="1:16" x14ac:dyDescent="0.25">
      <c r="A164" s="15">
        <v>119.2</v>
      </c>
      <c r="B164" s="9">
        <v>44.7</v>
      </c>
      <c r="C164" s="9">
        <v>56.7</v>
      </c>
      <c r="D164" s="9">
        <v>1246.2</v>
      </c>
      <c r="E164" s="9">
        <v>1264.0999999999999</v>
      </c>
      <c r="F164" s="1">
        <v>1241.2</v>
      </c>
      <c r="G164" s="69">
        <f t="shared" si="87"/>
        <v>2979.8999999999996</v>
      </c>
      <c r="H164" s="65">
        <f t="shared" si="62"/>
        <v>43872.597916666666</v>
      </c>
      <c r="I164" s="12">
        <f t="shared" si="83"/>
        <v>6.5244340945512818</v>
      </c>
      <c r="J164" s="12">
        <f>IF((B164-B163)&gt;-5,J163+(B164-B163)*Summary!$G$13*Summary!$G$12/Summary!$B$16,J163)</f>
        <v>6.5527594150641031</v>
      </c>
      <c r="K164" s="12">
        <f>IF((C163-C164)&gt;-5,K163+(C163-C164)*Summary!$G$13*Summary!$G$12/Summary!$B$16,K163)</f>
        <v>6.4961087740384595</v>
      </c>
      <c r="L164" s="25">
        <f t="shared" si="84"/>
        <v>2.7093337244589156E-3</v>
      </c>
      <c r="M164" s="62">
        <v>1247</v>
      </c>
      <c r="N164" s="63">
        <f t="shared" si="85"/>
        <v>675</v>
      </c>
      <c r="O164" s="62">
        <v>13.1</v>
      </c>
      <c r="P164" s="63">
        <f t="shared" si="86"/>
        <v>90.324499999999986</v>
      </c>
    </row>
    <row r="165" spans="1:16" x14ac:dyDescent="0.25">
      <c r="A165" s="15">
        <v>143.4</v>
      </c>
      <c r="B165" s="9">
        <v>58.1</v>
      </c>
      <c r="C165" s="9">
        <v>43.8</v>
      </c>
      <c r="D165" s="9">
        <v>1247.4000000000001</v>
      </c>
      <c r="E165" s="9">
        <v>1265.3</v>
      </c>
      <c r="F165" s="1">
        <v>1242.5</v>
      </c>
      <c r="G165" s="15">
        <f t="shared" si="87"/>
        <v>3004.1</v>
      </c>
      <c r="H165" s="65">
        <f t="shared" si="62"/>
        <v>43873.606249999997</v>
      </c>
      <c r="I165" s="12">
        <f t="shared" ref="I165:I172" si="88">(J165+K165)/2</f>
        <v>6.5909480168269221</v>
      </c>
      <c r="J165" s="12">
        <f>IF((B165-B164)&gt;-5,J164+(B165-B164)*Summary!$G$13*Summary!$G$12/Summary!$B$16,J164)</f>
        <v>6.6205378605769232</v>
      </c>
      <c r="K165" s="12">
        <f>IF((C164-C165)&gt;-5,K164+(C164-C165)*Summary!$G$13*Summary!$G$12/Summary!$B$16,K164)</f>
        <v>6.561358173076921</v>
      </c>
      <c r="L165" s="25">
        <f t="shared" ref="L165:L172" si="89">SLOPE(I163:I167,G163:G167)</f>
        <v>2.9499909803896501E-3</v>
      </c>
      <c r="M165" s="62">
        <v>1247</v>
      </c>
      <c r="N165" s="63">
        <f t="shared" ref="N165:N172" si="90">(M165-32)*5/9</f>
        <v>675</v>
      </c>
      <c r="O165" s="62">
        <v>13.1</v>
      </c>
      <c r="P165" s="63">
        <f t="shared" ref="P165:P172" si="91">O165*6.895</f>
        <v>90.324499999999986</v>
      </c>
    </row>
    <row r="166" spans="1:16" x14ac:dyDescent="0.25">
      <c r="A166" s="15">
        <v>163</v>
      </c>
      <c r="B166" s="9">
        <v>68.7</v>
      </c>
      <c r="C166" s="9">
        <v>33.4</v>
      </c>
      <c r="D166" s="9">
        <v>1247.2</v>
      </c>
      <c r="E166" s="9">
        <v>1264.9000000000001</v>
      </c>
      <c r="F166" s="1">
        <v>1242.0999999999999</v>
      </c>
      <c r="G166" s="15">
        <f t="shared" si="87"/>
        <v>3023.7</v>
      </c>
      <c r="H166" s="65">
        <f t="shared" si="62"/>
        <v>43874.42291666667</v>
      </c>
      <c r="I166" s="12">
        <f t="shared" si="88"/>
        <v>6.6440579927884604</v>
      </c>
      <c r="J166" s="12">
        <f>IF((B166-B165)&gt;-5,J165+(B166-B165)*Summary!$G$13*Summary!$G$12/Summary!$B$16,J165)</f>
        <v>6.674153645833333</v>
      </c>
      <c r="K166" s="12">
        <f>IF((C165-C166)&gt;-5,K165+(C165-C166)*Summary!$G$13*Summary!$G$12/Summary!$B$16,K165)</f>
        <v>6.6139623397435878</v>
      </c>
      <c r="L166" s="25">
        <f t="shared" si="89"/>
        <v>3.1196636732425381E-3</v>
      </c>
      <c r="M166" s="62">
        <v>1247</v>
      </c>
      <c r="N166" s="63">
        <f t="shared" si="90"/>
        <v>675</v>
      </c>
      <c r="O166" s="62">
        <v>13.1</v>
      </c>
      <c r="P166" s="63">
        <f t="shared" si="91"/>
        <v>90.324499999999986</v>
      </c>
    </row>
    <row r="167" spans="1:16" x14ac:dyDescent="0.25">
      <c r="A167" s="15">
        <v>191.3</v>
      </c>
      <c r="B167" s="9">
        <v>94</v>
      </c>
      <c r="C167" s="9">
        <v>18</v>
      </c>
      <c r="D167" s="9">
        <v>1246.4000000000001</v>
      </c>
      <c r="E167" s="9">
        <v>1264.3</v>
      </c>
      <c r="F167" s="1">
        <v>1241.4000000000001</v>
      </c>
      <c r="G167" s="15">
        <f t="shared" si="87"/>
        <v>3052</v>
      </c>
      <c r="H167" s="65">
        <f t="shared" si="62"/>
        <v>43875.602083333331</v>
      </c>
      <c r="I167" s="12">
        <f t="shared" si="88"/>
        <v>6.7469901842948712</v>
      </c>
      <c r="J167" s="12">
        <f>IF((B167-B166)&gt;-5,J166+(B167-B166)*Summary!$G$13*Summary!$G$12/Summary!$B$16,J166)</f>
        <v>6.8021233974358974</v>
      </c>
      <c r="K167" s="12">
        <f>IF((C166-C167)&gt;-5,K166+(C166-C167)*Summary!$G$13*Summary!$G$12/Summary!$B$16,K166)</f>
        <v>6.691856971153844</v>
      </c>
      <c r="L167" s="25">
        <f t="shared" si="89"/>
        <v>3.1969715941174612E-3</v>
      </c>
      <c r="M167" s="62">
        <v>1247</v>
      </c>
      <c r="N167" s="63">
        <f t="shared" si="90"/>
        <v>675</v>
      </c>
      <c r="O167" s="62">
        <v>13.1</v>
      </c>
      <c r="P167" s="63">
        <f t="shared" si="91"/>
        <v>90.324499999999986</v>
      </c>
    </row>
    <row r="168" spans="1:16" x14ac:dyDescent="0.25">
      <c r="A168" s="15">
        <v>191.3</v>
      </c>
      <c r="B168" s="9">
        <v>4.2</v>
      </c>
      <c r="C168" s="9">
        <v>95.5</v>
      </c>
      <c r="G168" s="15">
        <f t="shared" si="87"/>
        <v>3052</v>
      </c>
      <c r="H168" s="65">
        <f t="shared" si="62"/>
        <v>43875.602083333331</v>
      </c>
      <c r="I168" s="12">
        <f t="shared" si="88"/>
        <v>6.7469901842948712</v>
      </c>
      <c r="J168" s="12">
        <f>IF((B168-B167)&gt;-5,J167+(B168-B167)*Summary!$G$13*Summary!$G$12/Summary!$B$16,J167)</f>
        <v>6.8021233974358974</v>
      </c>
      <c r="K168" s="12">
        <f>IF((C167-C168)&gt;-5,K167+(C167-C168)*Summary!$G$13*Summary!$G$12/Summary!$B$16,K167)</f>
        <v>6.691856971153844</v>
      </c>
      <c r="L168" s="25">
        <f t="shared" si="89"/>
        <v>3.1240806256981057E-3</v>
      </c>
      <c r="M168" s="62">
        <v>1247</v>
      </c>
      <c r="N168" s="63">
        <f t="shared" si="90"/>
        <v>675</v>
      </c>
      <c r="O168" s="62">
        <v>13.1</v>
      </c>
      <c r="P168" s="63">
        <f t="shared" si="91"/>
        <v>90.324499999999986</v>
      </c>
    </row>
    <row r="169" spans="1:16" x14ac:dyDescent="0.25">
      <c r="A169" s="15">
        <v>212.7</v>
      </c>
      <c r="B169" s="9">
        <v>16</v>
      </c>
      <c r="C169" s="9">
        <v>84.2</v>
      </c>
      <c r="D169" s="9">
        <v>1246.7</v>
      </c>
      <c r="E169" s="9">
        <v>1265</v>
      </c>
      <c r="F169" s="1">
        <v>1242.0999999999999</v>
      </c>
      <c r="G169" s="15">
        <f t="shared" si="87"/>
        <v>3073.3999999999996</v>
      </c>
      <c r="H169" s="65">
        <f t="shared" si="62"/>
        <v>43876.493750000001</v>
      </c>
      <c r="I169" s="12">
        <f t="shared" si="88"/>
        <v>6.8054111578525625</v>
      </c>
      <c r="J169" s="12">
        <f>IF((B169-B168)&gt;-5,J168+(B169-B168)*Summary!$G$13*Summary!$G$12/Summary!$B$16,J168)</f>
        <v>6.8618088942307693</v>
      </c>
      <c r="K169" s="12">
        <f>IF((C168-C169)&gt;-5,K168+(C168-C169)*Summary!$G$13*Summary!$G$12/Summary!$B$16,K168)</f>
        <v>6.7490134214743565</v>
      </c>
      <c r="L169" s="25">
        <f t="shared" si="89"/>
        <v>2.8698481197492395E-3</v>
      </c>
      <c r="M169" s="62">
        <v>1247</v>
      </c>
      <c r="N169" s="63">
        <f t="shared" si="90"/>
        <v>675</v>
      </c>
      <c r="O169" s="62">
        <v>13.1</v>
      </c>
      <c r="P169" s="63">
        <f t="shared" si="91"/>
        <v>90.324499999999986</v>
      </c>
    </row>
    <row r="170" spans="1:16" x14ac:dyDescent="0.25">
      <c r="A170" s="15">
        <v>239.2</v>
      </c>
      <c r="B170" s="9">
        <v>30.3</v>
      </c>
      <c r="C170" s="9">
        <v>66.599999999999994</v>
      </c>
      <c r="D170" s="9">
        <v>1245.2</v>
      </c>
      <c r="E170" s="9">
        <v>1263.2</v>
      </c>
      <c r="F170" s="1">
        <v>1240.5999999999999</v>
      </c>
      <c r="G170" s="15">
        <f t="shared" si="87"/>
        <v>3099.8999999999996</v>
      </c>
      <c r="H170" s="65">
        <f t="shared" si="62"/>
        <v>43877.597916666666</v>
      </c>
      <c r="I170" s="12">
        <f t="shared" si="88"/>
        <v>6.8860877403846139</v>
      </c>
      <c r="J170" s="12">
        <f>IF((B170-B169)&gt;-5,J169+(B170-B169)*Summary!$G$13*Summary!$G$12/Summary!$B$16,J169)</f>
        <v>6.9341396233974359</v>
      </c>
      <c r="K170" s="12">
        <f>IF((C169-C170)&gt;-5,K169+(C169-C170)*Summary!$G$13*Summary!$G$12/Summary!$B$16,K169)</f>
        <v>6.8380358573717928</v>
      </c>
      <c r="L170" s="25">
        <f t="shared" si="89"/>
        <v>2.8508516996603459E-3</v>
      </c>
      <c r="M170" s="62">
        <v>1247</v>
      </c>
      <c r="N170" s="63">
        <f t="shared" si="90"/>
        <v>675</v>
      </c>
      <c r="O170" s="62">
        <v>13.1</v>
      </c>
      <c r="P170" s="63">
        <f t="shared" si="91"/>
        <v>90.324499999999986</v>
      </c>
    </row>
    <row r="171" spans="1:16" x14ac:dyDescent="0.25">
      <c r="A171" s="15">
        <v>262.39999999999998</v>
      </c>
      <c r="B171" s="9">
        <v>43</v>
      </c>
      <c r="C171" s="9">
        <v>54.1</v>
      </c>
      <c r="D171" s="9">
        <v>1245.4000000000001</v>
      </c>
      <c r="E171" s="9">
        <v>1263.3</v>
      </c>
      <c r="F171" s="1">
        <v>1240.5999999999999</v>
      </c>
      <c r="G171" s="15">
        <f t="shared" si="87"/>
        <v>3123.1</v>
      </c>
      <c r="H171" s="65">
        <f t="shared" si="62"/>
        <v>43878.564583333333</v>
      </c>
      <c r="I171" s="12">
        <f t="shared" si="88"/>
        <v>6.9498197115384599</v>
      </c>
      <c r="J171" s="12">
        <f>IF((B171-B170)&gt;-5,J170+(B171-B170)*Summary!$G$13*Summary!$G$12/Summary!$B$16,J170)</f>
        <v>6.9983774038461535</v>
      </c>
      <c r="K171" s="12">
        <f>IF((C170-C171)&gt;-5,K170+(C170-C171)*Summary!$G$13*Summary!$G$12/Summary!$B$16,K170)</f>
        <v>6.9012620192307672</v>
      </c>
      <c r="L171" s="25">
        <f t="shared" si="89"/>
        <v>2.8375209252767815E-3</v>
      </c>
      <c r="M171" s="62">
        <v>1247</v>
      </c>
      <c r="N171" s="63">
        <f t="shared" si="90"/>
        <v>675</v>
      </c>
      <c r="O171" s="62">
        <v>13.1</v>
      </c>
      <c r="P171" s="63">
        <f t="shared" si="91"/>
        <v>90.324499999999986</v>
      </c>
    </row>
    <row r="172" spans="1:16" x14ac:dyDescent="0.25">
      <c r="A172" s="15">
        <v>285.60000000000002</v>
      </c>
      <c r="B172" s="9">
        <v>55.8</v>
      </c>
      <c r="C172" s="9">
        <v>41.4</v>
      </c>
      <c r="D172" s="9">
        <v>1245.4000000000001</v>
      </c>
      <c r="E172" s="9">
        <v>1263.2</v>
      </c>
      <c r="F172" s="1">
        <v>1239.9000000000001</v>
      </c>
      <c r="G172" s="15">
        <f t="shared" si="87"/>
        <v>3146.2999999999997</v>
      </c>
      <c r="H172" s="65">
        <f t="shared" si="62"/>
        <v>43879.53125</v>
      </c>
      <c r="I172" s="12">
        <f t="shared" si="88"/>
        <v>7.0143103966346141</v>
      </c>
      <c r="J172" s="12">
        <f>IF((B172-B171)&gt;-5,J171+(B172-B171)*Summary!$G$13*Summary!$G$12/Summary!$B$16,J171)</f>
        <v>7.0631209935897434</v>
      </c>
      <c r="K172" s="12">
        <f>IF((C171-C172)&gt;-5,K171+(C171-C172)*Summary!$G$13*Summary!$G$12/Summary!$B$16,K171)</f>
        <v>6.9654997996794847</v>
      </c>
      <c r="L172" s="25">
        <f t="shared" si="89"/>
        <v>2.8091549733824709E-3</v>
      </c>
      <c r="M172" s="62">
        <v>1247</v>
      </c>
      <c r="N172" s="63">
        <f t="shared" si="90"/>
        <v>675</v>
      </c>
      <c r="O172" s="62">
        <v>13.1</v>
      </c>
      <c r="P172" s="63">
        <f t="shared" si="91"/>
        <v>90.324499999999986</v>
      </c>
    </row>
    <row r="173" spans="1:16" x14ac:dyDescent="0.25">
      <c r="A173" s="15">
        <v>310.10000000000002</v>
      </c>
      <c r="B173" s="9">
        <v>69.5</v>
      </c>
      <c r="C173" s="9">
        <v>27.8</v>
      </c>
      <c r="D173" s="9">
        <v>1246.9000000000001</v>
      </c>
      <c r="E173" s="9">
        <v>1264.7</v>
      </c>
      <c r="F173" s="1">
        <v>1241.2</v>
      </c>
      <c r="G173" s="15">
        <f t="shared" si="87"/>
        <v>3170.7999999999997</v>
      </c>
      <c r="H173" s="65">
        <f t="shared" si="62"/>
        <v>43880.552083333336</v>
      </c>
      <c r="I173" s="12">
        <f t="shared" ref="I173:I180" si="92">(J173+K173)/2</f>
        <v>7.0833533653846139</v>
      </c>
      <c r="J173" s="12">
        <f>IF((B173-B172)&gt;-5,J172+(B173-B172)*Summary!$G$13*Summary!$G$12/Summary!$B$16,J172)</f>
        <v>7.132416866987179</v>
      </c>
      <c r="K173" s="12">
        <f>IF((C172-C173)&gt;-5,K172+(C172-C173)*Summary!$G$13*Summary!$G$12/Summary!$B$16,K172)</f>
        <v>7.0342898637820488</v>
      </c>
      <c r="L173" s="25">
        <f t="shared" ref="L173:L180" si="93">SLOPE(I171:I175,G171:G175)</f>
        <v>2.8355746017207249E-3</v>
      </c>
      <c r="M173" s="62">
        <v>1247</v>
      </c>
      <c r="N173" s="63">
        <f t="shared" ref="N173:N180" si="94">(M173-32)*5/9</f>
        <v>675</v>
      </c>
      <c r="O173" s="62">
        <v>13.1</v>
      </c>
      <c r="P173" s="63">
        <f t="shared" ref="P173:P180" si="95">O173*6.895</f>
        <v>90.324499999999986</v>
      </c>
    </row>
    <row r="174" spans="1:16" x14ac:dyDescent="0.25">
      <c r="A174" s="15">
        <v>335.2</v>
      </c>
      <c r="B174" s="9">
        <v>84</v>
      </c>
      <c r="C174" s="9">
        <v>13.6</v>
      </c>
      <c r="D174" s="9">
        <v>1248</v>
      </c>
      <c r="E174" s="9">
        <v>1265.2</v>
      </c>
      <c r="F174" s="1">
        <v>1241.9000000000001</v>
      </c>
      <c r="G174" s="15">
        <f t="shared" si="87"/>
        <v>3195.8999999999996</v>
      </c>
      <c r="H174" s="65">
        <f t="shared" si="62"/>
        <v>43881.597916666666</v>
      </c>
      <c r="I174" s="12">
        <f t="shared" si="92"/>
        <v>7.1559369991987172</v>
      </c>
      <c r="J174" s="12">
        <f>IF((B174-B173)&gt;-5,J173+(B174-B173)*Summary!$G$13*Summary!$G$12/Summary!$B$16,J173)</f>
        <v>7.2057592147435896</v>
      </c>
      <c r="K174" s="12">
        <f>IF((C173-C174)&gt;-5,K173+(C173-C174)*Summary!$G$13*Summary!$G$12/Summary!$B$16,K173)</f>
        <v>7.1061147836538439</v>
      </c>
      <c r="L174" s="25">
        <f t="shared" si="93"/>
        <v>2.8881114040562534E-3</v>
      </c>
      <c r="M174" s="62">
        <v>1247</v>
      </c>
      <c r="N174" s="63">
        <f t="shared" si="94"/>
        <v>675</v>
      </c>
      <c r="O174" s="62">
        <v>13.1</v>
      </c>
      <c r="P174" s="63">
        <f t="shared" si="95"/>
        <v>90.324499999999986</v>
      </c>
    </row>
    <row r="175" spans="1:16" x14ac:dyDescent="0.25">
      <c r="A175" s="15">
        <v>335.2</v>
      </c>
      <c r="B175" s="9">
        <v>8.3000000000000007</v>
      </c>
      <c r="C175" s="9">
        <v>93.4</v>
      </c>
      <c r="G175" s="15">
        <f t="shared" si="87"/>
        <v>3195.8999999999996</v>
      </c>
      <c r="H175" s="65">
        <f t="shared" si="62"/>
        <v>43881.597916666666</v>
      </c>
      <c r="I175" s="12">
        <f t="shared" si="92"/>
        <v>7.1559369991987172</v>
      </c>
      <c r="J175" s="12">
        <f>IF((B175-B174)&gt;-5,J174+(B175-B174)*Summary!$G$13*Summary!$G$12/Summary!$B$16,J174)</f>
        <v>7.2057592147435896</v>
      </c>
      <c r="K175" s="12">
        <f>IF((C174-C175)&gt;-5,K174+(C174-C175)*Summary!$G$13*Summary!$G$12/Summary!$B$16,K174)</f>
        <v>7.1061147836538439</v>
      </c>
      <c r="L175" s="25">
        <f t="shared" si="93"/>
        <v>2.9310131024484222E-3</v>
      </c>
      <c r="M175" s="62">
        <v>1247</v>
      </c>
      <c r="N175" s="63">
        <f t="shared" si="94"/>
        <v>675</v>
      </c>
      <c r="O175" s="62">
        <v>13.1</v>
      </c>
      <c r="P175" s="63">
        <f t="shared" si="95"/>
        <v>90.324499999999986</v>
      </c>
    </row>
    <row r="176" spans="1:16" x14ac:dyDescent="0.25">
      <c r="A176" s="15">
        <v>355</v>
      </c>
      <c r="B176" s="9">
        <v>20</v>
      </c>
      <c r="C176" s="9">
        <v>81.7</v>
      </c>
      <c r="D176" s="9">
        <v>1248.5999999999999</v>
      </c>
      <c r="E176" s="9">
        <v>1266</v>
      </c>
      <c r="F176" s="1">
        <v>1242.0999999999999</v>
      </c>
      <c r="G176" s="15">
        <f t="shared" si="87"/>
        <v>3215.7</v>
      </c>
      <c r="H176" s="65">
        <f t="shared" si="62"/>
        <v>43882.42291666667</v>
      </c>
      <c r="I176" s="12">
        <f t="shared" si="92"/>
        <v>7.2151166866987175</v>
      </c>
      <c r="J176" s="12">
        <f>IF((B176-B175)&gt;-5,J175+(B176-B175)*Summary!$G$13*Summary!$G$12/Summary!$B$16,J175)</f>
        <v>7.26493890224359</v>
      </c>
      <c r="K176" s="12">
        <f>IF((C175-C176)&gt;-5,K175+(C175-C176)*Summary!$G$13*Summary!$G$12/Summary!$B$16,K175)</f>
        <v>7.1652944711538442</v>
      </c>
      <c r="L176" s="25">
        <f t="shared" si="93"/>
        <v>2.9328211598552111E-3</v>
      </c>
      <c r="M176" s="62">
        <v>1247</v>
      </c>
      <c r="N176" s="63">
        <f t="shared" si="94"/>
        <v>675</v>
      </c>
      <c r="O176" s="62">
        <v>13.1</v>
      </c>
      <c r="P176" s="63">
        <f t="shared" si="95"/>
        <v>90.324499999999986</v>
      </c>
    </row>
    <row r="177" spans="1:16" x14ac:dyDescent="0.25">
      <c r="A177" s="15">
        <v>383</v>
      </c>
      <c r="B177" s="9">
        <v>36.200000000000003</v>
      </c>
      <c r="C177" s="9">
        <v>65.7</v>
      </c>
      <c r="D177" s="9">
        <v>1246.8</v>
      </c>
      <c r="E177" s="9">
        <v>1264.5</v>
      </c>
      <c r="F177" s="1">
        <v>1241.2</v>
      </c>
      <c r="G177" s="15">
        <f t="shared" si="87"/>
        <v>3243.7</v>
      </c>
      <c r="H177" s="65">
        <f t="shared" si="62"/>
        <v>43883.589583333334</v>
      </c>
      <c r="I177" s="12">
        <f t="shared" si="92"/>
        <v>7.2965519831730763</v>
      </c>
      <c r="J177" s="12">
        <f>IF((B177-B176)&gt;-5,J176+(B177-B176)*Summary!$G$13*Summary!$G$12/Summary!$B$16,J176)</f>
        <v>7.3468800080128212</v>
      </c>
      <c r="K177" s="12">
        <f>IF((C176-C177)&gt;-5,K176+(C176-C177)*Summary!$G$13*Summary!$G$12/Summary!$B$16,K176)</f>
        <v>7.2462239583333314</v>
      </c>
      <c r="L177" s="25">
        <f t="shared" si="93"/>
        <v>2.9202211687953759E-3</v>
      </c>
      <c r="M177" s="62">
        <v>1247</v>
      </c>
      <c r="N177" s="63">
        <f t="shared" si="94"/>
        <v>675</v>
      </c>
      <c r="O177" s="62">
        <v>13.1</v>
      </c>
      <c r="P177" s="63">
        <f t="shared" si="95"/>
        <v>90.324499999999986</v>
      </c>
    </row>
    <row r="178" spans="1:16" x14ac:dyDescent="0.25">
      <c r="A178" s="15">
        <v>407.2</v>
      </c>
      <c r="B178" s="9">
        <v>50.3</v>
      </c>
      <c r="C178" s="9">
        <v>51.9</v>
      </c>
      <c r="D178" s="9">
        <v>1247.3</v>
      </c>
      <c r="E178" s="9">
        <v>1264.8</v>
      </c>
      <c r="F178" s="1">
        <v>1242.0999999999999</v>
      </c>
      <c r="G178" s="15">
        <f t="shared" si="87"/>
        <v>3267.8999999999996</v>
      </c>
      <c r="H178" s="65">
        <f t="shared" si="62"/>
        <v>43884.597916666666</v>
      </c>
      <c r="I178" s="12">
        <f t="shared" si="92"/>
        <v>7.3671123798076916</v>
      </c>
      <c r="J178" s="12">
        <f>IF((B178-B177)&gt;-5,J177+(B178-B177)*Summary!$G$13*Summary!$G$12/Summary!$B$16,J177)</f>
        <v>7.4181991185897438</v>
      </c>
      <c r="K178" s="12">
        <f>IF((C177-C178)&gt;-5,K177+(C177-C178)*Summary!$G$13*Summary!$G$12/Summary!$B$16,K177)</f>
        <v>7.3160256410256395</v>
      </c>
      <c r="L178" s="25">
        <f t="shared" si="93"/>
        <v>2.9052214212863603E-3</v>
      </c>
      <c r="M178" s="62">
        <v>1247</v>
      </c>
      <c r="N178" s="63">
        <f t="shared" si="94"/>
        <v>675</v>
      </c>
      <c r="O178" s="62">
        <v>13.1</v>
      </c>
      <c r="P178" s="63">
        <f t="shared" si="95"/>
        <v>90.324499999999986</v>
      </c>
    </row>
    <row r="179" spans="1:16" x14ac:dyDescent="0.25">
      <c r="A179" s="15">
        <v>430.2</v>
      </c>
      <c r="B179" s="9">
        <v>63.4</v>
      </c>
      <c r="C179" s="9">
        <v>38.700000000000003</v>
      </c>
      <c r="D179" s="9">
        <v>1246.2</v>
      </c>
      <c r="E179" s="9">
        <v>1264</v>
      </c>
      <c r="F179" s="1">
        <v>1240.8</v>
      </c>
      <c r="G179" s="15">
        <f t="shared" si="87"/>
        <v>3290.8999999999996</v>
      </c>
      <c r="H179" s="65">
        <f t="shared" si="62"/>
        <v>43885.556250000001</v>
      </c>
      <c r="I179" s="12">
        <f t="shared" si="92"/>
        <v>7.4336263020833329</v>
      </c>
      <c r="J179" s="12">
        <f>IF((B179-B178)&gt;-5,J178+(B179-B178)*Summary!$G$13*Summary!$G$12/Summary!$B$16,J178)</f>
        <v>7.4844601362179493</v>
      </c>
      <c r="K179" s="12">
        <f>IF((C178-C179)&gt;-5,K178+(C178-C179)*Summary!$G$13*Summary!$G$12/Summary!$B$16,K178)</f>
        <v>7.3827924679487165</v>
      </c>
      <c r="L179" s="25">
        <f t="shared" si="93"/>
        <v>2.9055503784134783E-3</v>
      </c>
      <c r="M179" s="62">
        <v>1247</v>
      </c>
      <c r="N179" s="63">
        <f t="shared" si="94"/>
        <v>675</v>
      </c>
      <c r="O179" s="62">
        <v>13.1</v>
      </c>
      <c r="P179" s="63">
        <f t="shared" si="95"/>
        <v>90.324499999999986</v>
      </c>
    </row>
    <row r="180" spans="1:16" x14ac:dyDescent="0.25">
      <c r="A180" s="15">
        <v>455.8</v>
      </c>
      <c r="B180" s="9">
        <v>78.099999999999994</v>
      </c>
      <c r="C180" s="9">
        <v>24</v>
      </c>
      <c r="D180" s="9">
        <v>1245.5</v>
      </c>
      <c r="E180" s="9">
        <v>1263.2</v>
      </c>
      <c r="F180" s="1">
        <v>1240</v>
      </c>
      <c r="G180" s="15">
        <f t="shared" si="87"/>
        <v>3316.5</v>
      </c>
      <c r="H180" s="65">
        <f t="shared" si="62"/>
        <v>43886.622916666667</v>
      </c>
      <c r="I180" s="12">
        <f t="shared" si="92"/>
        <v>7.5079802684294865</v>
      </c>
      <c r="J180" s="12">
        <f>IF((B180-B179)&gt;-5,J179+(B180-B179)*Summary!$G$13*Summary!$G$12/Summary!$B$16,J179)</f>
        <v>7.5588141025641029</v>
      </c>
      <c r="K180" s="12">
        <f>IF((C179-C180)&gt;-5,K179+(C179-C180)*Summary!$G$13*Summary!$G$12/Summary!$B$16,K179)</f>
        <v>7.4571464342948701</v>
      </c>
      <c r="L180" s="25">
        <f t="shared" si="93"/>
        <v>2.9055588424502787E-3</v>
      </c>
      <c r="M180" s="62">
        <v>1247</v>
      </c>
      <c r="N180" s="63">
        <f t="shared" si="94"/>
        <v>675</v>
      </c>
      <c r="O180" s="62">
        <v>13.1</v>
      </c>
      <c r="P180" s="63">
        <f t="shared" si="95"/>
        <v>90.324499999999986</v>
      </c>
    </row>
    <row r="181" spans="1:16" x14ac:dyDescent="0.25">
      <c r="A181" s="15">
        <v>478.6</v>
      </c>
      <c r="B181" s="9">
        <v>91</v>
      </c>
      <c r="C181" s="9">
        <v>10.6</v>
      </c>
      <c r="D181" s="9">
        <v>1246.7</v>
      </c>
      <c r="E181" s="9">
        <v>1264.3</v>
      </c>
      <c r="F181" s="1">
        <v>1241.5</v>
      </c>
      <c r="G181" s="15">
        <f t="shared" si="87"/>
        <v>3339.2999999999997</v>
      </c>
      <c r="H181" s="65">
        <f t="shared" si="62"/>
        <v>43887.572916666664</v>
      </c>
      <c r="I181" s="12">
        <f t="shared" ref="I181:I189" si="96">(J181+K181)/2</f>
        <v>7.5744941907051277</v>
      </c>
      <c r="J181" s="12">
        <f>IF((B181-B180)&gt;-5,J180+(B181-B180)*Summary!$G$13*Summary!$G$12/Summary!$B$16,J180)</f>
        <v>7.6240635016025644</v>
      </c>
      <c r="K181" s="12">
        <f>IF((C180-C181)&gt;-5,K180+(C180-C181)*Summary!$G$13*Summary!$G$12/Summary!$B$16,K180)</f>
        <v>7.5249248798076902</v>
      </c>
      <c r="L181" s="25">
        <f t="shared" ref="L181:L189" si="97">SLOPE(I179:I183,G179:G183)</f>
        <v>2.9736239928488048E-3</v>
      </c>
      <c r="M181" s="62">
        <v>1247</v>
      </c>
      <c r="N181" s="63">
        <f t="shared" ref="N181:N189" si="98">(M181-32)*5/9</f>
        <v>675</v>
      </c>
      <c r="O181" s="62">
        <v>13.1</v>
      </c>
      <c r="P181" s="63">
        <f t="shared" ref="P181:P189" si="99">O181*6.895</f>
        <v>90.324499999999986</v>
      </c>
    </row>
    <row r="182" spans="1:16" x14ac:dyDescent="0.25">
      <c r="A182" s="15">
        <v>478.6</v>
      </c>
      <c r="B182" s="9">
        <v>14.5</v>
      </c>
      <c r="C182" s="9">
        <v>91.2</v>
      </c>
      <c r="G182" s="15">
        <f t="shared" si="87"/>
        <v>3339.2999999999997</v>
      </c>
      <c r="H182" s="65">
        <f t="shared" si="62"/>
        <v>43887.572916666664</v>
      </c>
      <c r="I182" s="12">
        <f t="shared" si="96"/>
        <v>7.5744941907051277</v>
      </c>
      <c r="J182" s="12">
        <f>IF((B182-B181)&gt;-5,J181+(B182-B181)*Summary!$G$13*Summary!$G$12/Summary!$B$16,J181)</f>
        <v>7.6240635016025644</v>
      </c>
      <c r="K182" s="12">
        <f>IF((C181-C182)&gt;-5,K181+(C181-C182)*Summary!$G$13*Summary!$G$12/Summary!$B$16,K181)</f>
        <v>7.5249248798076902</v>
      </c>
      <c r="L182" s="25">
        <f t="shared" si="97"/>
        <v>3.1120424483532666E-3</v>
      </c>
      <c r="M182" s="62">
        <v>1247</v>
      </c>
      <c r="N182" s="63">
        <f t="shared" si="98"/>
        <v>675</v>
      </c>
      <c r="O182" s="62">
        <v>13.1</v>
      </c>
      <c r="P182" s="63">
        <f t="shared" si="99"/>
        <v>90.324499999999986</v>
      </c>
    </row>
    <row r="183" spans="1:16" x14ac:dyDescent="0.25">
      <c r="A183" s="15">
        <v>502.4</v>
      </c>
      <c r="B183" s="9">
        <v>29.1</v>
      </c>
      <c r="C183" s="9">
        <v>76.2</v>
      </c>
      <c r="D183" s="9">
        <v>1247.5999999999999</v>
      </c>
      <c r="E183" s="9">
        <v>1265</v>
      </c>
      <c r="F183" s="1">
        <v>1241.8</v>
      </c>
      <c r="G183" s="15">
        <f t="shared" si="87"/>
        <v>3363.1</v>
      </c>
      <c r="H183" s="65">
        <f t="shared" si="62"/>
        <v>43888.564583333333</v>
      </c>
      <c r="I183" s="12">
        <f t="shared" si="96"/>
        <v>7.6493539663461529</v>
      </c>
      <c r="J183" s="12">
        <f>IF((B183-B182)&gt;-5,J182+(B183-B182)*Summary!$G$13*Summary!$G$12/Summary!$B$16,J182)</f>
        <v>7.6979116586538465</v>
      </c>
      <c r="K183" s="12">
        <f>IF((C182-C183)&gt;-5,K182+(C182-C183)*Summary!$G$13*Summary!$G$12/Summary!$B$16,K182)</f>
        <v>7.6007962740384594</v>
      </c>
      <c r="L183" s="25">
        <f t="shared" si="97"/>
        <v>3.2307073678162945E-3</v>
      </c>
      <c r="M183" s="62">
        <v>1247</v>
      </c>
      <c r="N183" s="63">
        <f t="shared" si="98"/>
        <v>675</v>
      </c>
      <c r="O183" s="62">
        <v>13.1</v>
      </c>
      <c r="P183" s="63">
        <f t="shared" si="99"/>
        <v>90.324499999999986</v>
      </c>
    </row>
    <row r="184" spans="1:16" x14ac:dyDescent="0.25">
      <c r="A184" s="15">
        <v>1333.7</v>
      </c>
      <c r="B184" s="9">
        <v>44</v>
      </c>
      <c r="C184" s="9">
        <v>61.1</v>
      </c>
      <c r="D184" s="9">
        <v>1247.7</v>
      </c>
      <c r="E184" s="9">
        <v>1265.0999999999999</v>
      </c>
      <c r="F184" s="1">
        <v>1241.2</v>
      </c>
      <c r="G184" s="15">
        <f>A184+2052.9</f>
        <v>3386.6000000000004</v>
      </c>
      <c r="H184" s="65">
        <f t="shared" si="62"/>
        <v>43889.543749999997</v>
      </c>
      <c r="I184" s="12">
        <f t="shared" si="96"/>
        <v>7.7252253605769221</v>
      </c>
      <c r="J184" s="12">
        <f>IF((B184-B183)&gt;-5,J183+(B184-B183)*Summary!$G$13*Summary!$G$12/Summary!$B$16,J183)</f>
        <v>7.7732772435897441</v>
      </c>
      <c r="K184" s="12">
        <f>IF((C183-C184)&gt;-5,K183+(C183-C184)*Summary!$G$13*Summary!$G$12/Summary!$B$16,K183)</f>
        <v>7.6771734775641001</v>
      </c>
      <c r="L184" s="25">
        <f t="shared" si="97"/>
        <v>3.2497548797889037E-3</v>
      </c>
      <c r="M184" s="62">
        <v>1247</v>
      </c>
      <c r="N184" s="63">
        <f t="shared" si="98"/>
        <v>675</v>
      </c>
      <c r="O184" s="62">
        <v>13.1</v>
      </c>
      <c r="P184" s="63">
        <f t="shared" si="99"/>
        <v>90.324499999999986</v>
      </c>
    </row>
    <row r="185" spans="1:16" x14ac:dyDescent="0.25">
      <c r="A185" s="15">
        <v>1359</v>
      </c>
      <c r="B185" s="9">
        <v>60.8</v>
      </c>
      <c r="C185" s="9">
        <v>44.5</v>
      </c>
      <c r="D185" s="9">
        <v>1247.5</v>
      </c>
      <c r="E185" s="9">
        <v>1265</v>
      </c>
      <c r="F185" s="1">
        <v>1241.8</v>
      </c>
      <c r="G185" s="15">
        <f t="shared" ref="G185:G202" si="100">A185+2052.9</f>
        <v>3411.9</v>
      </c>
      <c r="H185" s="65">
        <f t="shared" ref="H185:H198" si="101">$B$2+G185/24</f>
        <v>43890.597916666666</v>
      </c>
      <c r="I185" s="12">
        <f t="shared" si="96"/>
        <v>7.8096955128205119</v>
      </c>
      <c r="J185" s="12">
        <f>IF((B185-B184)&gt;-5,J184+(B185-B184)*Summary!$G$13*Summary!$G$12/Summary!$B$16,J184)</f>
        <v>7.8582532051282055</v>
      </c>
      <c r="K185" s="12">
        <f>IF((C184-C185)&gt;-5,K184+(C184-C185)*Summary!$G$13*Summary!$G$12/Summary!$B$16,K184)</f>
        <v>7.7611378205128183</v>
      </c>
      <c r="L185" s="25">
        <f t="shared" si="97"/>
        <v>3.2576005258025467E-3</v>
      </c>
      <c r="M185" s="62">
        <v>1247</v>
      </c>
      <c r="N185" s="63">
        <f t="shared" si="98"/>
        <v>675</v>
      </c>
      <c r="O185" s="62">
        <v>13.1</v>
      </c>
      <c r="P185" s="63">
        <f t="shared" si="99"/>
        <v>90.324499999999986</v>
      </c>
    </row>
    <row r="186" spans="1:16" x14ac:dyDescent="0.25">
      <c r="A186" s="15">
        <v>1381.7</v>
      </c>
      <c r="B186" s="9">
        <v>75.2</v>
      </c>
      <c r="C186" s="9">
        <v>29.8</v>
      </c>
      <c r="D186" s="9">
        <v>1246.8</v>
      </c>
      <c r="E186" s="9">
        <v>1264.5999999999999</v>
      </c>
      <c r="F186" s="1">
        <v>1241.0999999999999</v>
      </c>
      <c r="G186" s="15">
        <f t="shared" si="100"/>
        <v>3434.6000000000004</v>
      </c>
      <c r="H186" s="65">
        <f t="shared" si="101"/>
        <v>43891.543749999997</v>
      </c>
      <c r="I186" s="12">
        <f t="shared" si="96"/>
        <v>7.8832907652243573</v>
      </c>
      <c r="J186" s="12">
        <f>IF((B186-B185)&gt;-5,J185+(B186-B185)*Summary!$G$13*Summary!$G$12/Summary!$B$16,J185)</f>
        <v>7.9310897435897436</v>
      </c>
      <c r="K186" s="12">
        <f>IF((C185-C186)&gt;-5,K185+(C185-C186)*Summary!$G$13*Summary!$G$12/Summary!$B$16,K185)</f>
        <v>7.835491786858972</v>
      </c>
      <c r="L186" s="25">
        <f t="shared" si="97"/>
        <v>3.2471710499453136E-3</v>
      </c>
      <c r="M186" s="62">
        <v>1247</v>
      </c>
      <c r="N186" s="63">
        <f t="shared" si="98"/>
        <v>675</v>
      </c>
      <c r="O186" s="62">
        <v>13.1</v>
      </c>
      <c r="P186" s="63">
        <f t="shared" si="99"/>
        <v>90.324499999999986</v>
      </c>
    </row>
    <row r="187" spans="1:16" x14ac:dyDescent="0.25">
      <c r="A187" s="15">
        <v>1406.5</v>
      </c>
      <c r="B187" s="9">
        <v>90.4</v>
      </c>
      <c r="C187" s="9">
        <v>13.8</v>
      </c>
      <c r="D187" s="9">
        <v>1247</v>
      </c>
      <c r="E187" s="9">
        <v>1263.7</v>
      </c>
      <c r="F187" s="1">
        <v>1239.0999999999999</v>
      </c>
      <c r="G187" s="15">
        <f t="shared" si="100"/>
        <v>3459.4</v>
      </c>
      <c r="H187" s="65">
        <f t="shared" si="101"/>
        <v>43892.577083333337</v>
      </c>
      <c r="I187" s="12">
        <f t="shared" si="96"/>
        <v>7.9621970152243575</v>
      </c>
      <c r="J187" s="12">
        <f>IF((B187-B186)&gt;-5,J186+(B187-B186)*Summary!$G$13*Summary!$G$12/Summary!$B$16,J186)</f>
        <v>8.0079727564102559</v>
      </c>
      <c r="K187" s="12">
        <f>IF((C186-C187)&gt;-5,K186+(C186-C187)*Summary!$G$13*Summary!$G$12/Summary!$B$16,K186)</f>
        <v>7.9164212740384592</v>
      </c>
      <c r="L187" s="25">
        <f t="shared" si="97"/>
        <v>3.2232595999561651E-3</v>
      </c>
      <c r="M187" s="62">
        <v>1247</v>
      </c>
      <c r="N187" s="63">
        <f t="shared" si="98"/>
        <v>675</v>
      </c>
      <c r="O187" s="62">
        <v>13.1</v>
      </c>
      <c r="P187" s="63">
        <f t="shared" si="99"/>
        <v>90.324499999999986</v>
      </c>
    </row>
    <row r="188" spans="1:16" x14ac:dyDescent="0.25">
      <c r="A188" s="15">
        <v>1406.5</v>
      </c>
      <c r="B188" s="9">
        <v>2.8</v>
      </c>
      <c r="C188" s="9">
        <v>92.9</v>
      </c>
      <c r="G188" s="15">
        <f t="shared" si="100"/>
        <v>3459.4</v>
      </c>
      <c r="H188" s="65">
        <f t="shared" si="101"/>
        <v>43892.577083333337</v>
      </c>
      <c r="I188" s="12">
        <f t="shared" si="96"/>
        <v>7.9621970152243575</v>
      </c>
      <c r="J188" s="12">
        <f>IF((B188-B187)&gt;-5,J187+(B188-B187)*Summary!$G$13*Summary!$G$12/Summary!$B$16,J187)</f>
        <v>8.0079727564102559</v>
      </c>
      <c r="K188" s="12">
        <f>IF((C187-C188)&gt;-5,K187+(C187-C188)*Summary!$G$13*Summary!$G$12/Summary!$B$16,K187)</f>
        <v>7.9164212740384592</v>
      </c>
      <c r="L188" s="25">
        <f t="shared" si="97"/>
        <v>3.2832139324651373E-3</v>
      </c>
      <c r="M188" s="62">
        <v>1247</v>
      </c>
      <c r="N188" s="63">
        <f t="shared" si="98"/>
        <v>675</v>
      </c>
      <c r="O188" s="62">
        <v>13.1</v>
      </c>
      <c r="P188" s="63">
        <f t="shared" si="99"/>
        <v>90.324499999999986</v>
      </c>
    </row>
    <row r="189" spans="1:16" x14ac:dyDescent="0.25">
      <c r="A189" s="15">
        <v>1431.1</v>
      </c>
      <c r="B189" s="9">
        <v>18.5</v>
      </c>
      <c r="C189" s="9">
        <v>76.8</v>
      </c>
      <c r="D189" s="9">
        <v>1246.5</v>
      </c>
      <c r="E189" s="9">
        <v>1263.7</v>
      </c>
      <c r="F189" s="1">
        <v>1239.5999999999999</v>
      </c>
      <c r="G189" s="15">
        <f t="shared" si="100"/>
        <v>3484</v>
      </c>
      <c r="H189" s="65">
        <f t="shared" si="101"/>
        <v>43893.602083333331</v>
      </c>
      <c r="I189" s="12">
        <f t="shared" si="96"/>
        <v>8.0426206931089723</v>
      </c>
      <c r="J189" s="12">
        <f>IF((B189-B188)&gt;-5,J188+(B189-B188)*Summary!$G$13*Summary!$G$12/Summary!$B$16,J188)</f>
        <v>8.0873848157051285</v>
      </c>
      <c r="K189" s="12">
        <f>IF((C188-C189)&gt;-5,K188+(C188-C189)*Summary!$G$13*Summary!$G$12/Summary!$B$16,K188)</f>
        <v>7.997856570512818</v>
      </c>
      <c r="L189" s="25">
        <f t="shared" si="97"/>
        <v>3.3982331016744675E-3</v>
      </c>
      <c r="M189" s="62">
        <v>1247</v>
      </c>
      <c r="N189" s="63">
        <f t="shared" si="98"/>
        <v>675</v>
      </c>
      <c r="O189" s="62">
        <v>13.1</v>
      </c>
      <c r="P189" s="63">
        <f t="shared" si="99"/>
        <v>90.324499999999986</v>
      </c>
    </row>
    <row r="190" spans="1:16" x14ac:dyDescent="0.25">
      <c r="A190" s="15">
        <v>1454.3</v>
      </c>
      <c r="B190" s="9">
        <v>33.799999999999997</v>
      </c>
      <c r="C190" s="9">
        <v>60.9</v>
      </c>
      <c r="D190" s="9">
        <v>1247.2</v>
      </c>
      <c r="E190" s="9">
        <v>1264.2</v>
      </c>
      <c r="F190" s="1">
        <v>1240</v>
      </c>
      <c r="G190" s="15">
        <f t="shared" si="100"/>
        <v>3507.2</v>
      </c>
      <c r="H190" s="65">
        <f t="shared" si="101"/>
        <v>43894.568749999999</v>
      </c>
      <c r="I190" s="12">
        <f t="shared" ref="I190:I198" si="102">(J190+K190)/2</f>
        <v>8.1215269431089734</v>
      </c>
      <c r="J190" s="12">
        <f>IF((B190-B189)&gt;-5,J189+(B190-B189)*Summary!$G$13*Summary!$G$12/Summary!$B$16,J189)</f>
        <v>8.1647736378205131</v>
      </c>
      <c r="K190" s="12">
        <f>IF((C189-C190)&gt;-5,K189+(C189-C190)*Summary!$G$13*Summary!$G$12/Summary!$B$16,K189)</f>
        <v>8.0782802483974336</v>
      </c>
      <c r="L190" s="25">
        <f t="shared" ref="L190:L198" si="103">SLOPE(I188:I192,G188:G192)</f>
        <v>3.4705161965387929E-3</v>
      </c>
      <c r="M190" s="62">
        <v>1247</v>
      </c>
      <c r="N190" s="63">
        <f t="shared" ref="N190:N198" si="104">(M190-32)*5/9</f>
        <v>675</v>
      </c>
      <c r="O190" s="62">
        <v>13.1</v>
      </c>
      <c r="P190" s="63">
        <f t="shared" ref="P190:P198" si="105">O190*6.895</f>
        <v>90.324499999999986</v>
      </c>
    </row>
    <row r="191" spans="1:16" x14ac:dyDescent="0.25">
      <c r="A191" s="15">
        <v>1477.7</v>
      </c>
      <c r="B191" s="9">
        <v>49.8</v>
      </c>
      <c r="C191" s="9">
        <v>43.8</v>
      </c>
      <c r="D191" s="9">
        <v>1248</v>
      </c>
      <c r="E191" s="9">
        <v>1265.0999999999999</v>
      </c>
      <c r="F191" s="1">
        <v>1240.9000000000001</v>
      </c>
      <c r="G191" s="15">
        <f t="shared" si="100"/>
        <v>3530.6000000000004</v>
      </c>
      <c r="H191" s="65">
        <f t="shared" si="101"/>
        <v>43895.543749999997</v>
      </c>
      <c r="I191" s="12">
        <f t="shared" si="102"/>
        <v>8.2052383814102559</v>
      </c>
      <c r="J191" s="12">
        <f>IF((B191-B190)&gt;-5,J190+(B191-B190)*Summary!$G$13*Summary!$G$12/Summary!$B$16,J190)</f>
        <v>8.2457031250000004</v>
      </c>
      <c r="K191" s="12">
        <f>IF((C190-C191)&gt;-5,K190+(C190-C191)*Summary!$G$13*Summary!$G$12/Summary!$B$16,K190)</f>
        <v>8.1647736378205114</v>
      </c>
      <c r="L191" s="25">
        <f t="shared" si="103"/>
        <v>3.6140951014280122E-3</v>
      </c>
      <c r="M191" s="62">
        <v>1247</v>
      </c>
      <c r="N191" s="63">
        <f t="shared" si="104"/>
        <v>675</v>
      </c>
      <c r="O191" s="62">
        <v>13.1</v>
      </c>
      <c r="P191" s="63">
        <f t="shared" si="105"/>
        <v>90.324499999999986</v>
      </c>
    </row>
    <row r="192" spans="1:16" x14ac:dyDescent="0.25">
      <c r="A192" s="15">
        <v>1500.9</v>
      </c>
      <c r="B192" s="9">
        <v>66</v>
      </c>
      <c r="C192" s="9">
        <v>26.7</v>
      </c>
      <c r="D192" s="9">
        <v>1248.7</v>
      </c>
      <c r="E192" s="9">
        <v>1265.8</v>
      </c>
      <c r="F192" s="1">
        <v>1241.4000000000001</v>
      </c>
      <c r="G192" s="15">
        <f t="shared" si="100"/>
        <v>3553.8</v>
      </c>
      <c r="H192" s="65">
        <f t="shared" si="101"/>
        <v>43896.510416666664</v>
      </c>
      <c r="I192" s="12">
        <f t="shared" si="102"/>
        <v>8.2894556290064099</v>
      </c>
      <c r="J192" s="12">
        <f>IF((B192-B191)&gt;-5,J191+(B192-B191)*Summary!$G$13*Summary!$G$12/Summary!$B$16,J191)</f>
        <v>8.3276442307692307</v>
      </c>
      <c r="K192" s="12">
        <f>IF((C191-C192)&gt;-5,K191+(C191-C192)*Summary!$G$13*Summary!$G$12/Summary!$B$16,K191)</f>
        <v>8.2512670272435891</v>
      </c>
      <c r="L192" s="25">
        <f t="shared" si="103"/>
        <v>3.6939015275503652E-3</v>
      </c>
      <c r="M192" s="62">
        <v>1247</v>
      </c>
      <c r="N192" s="63">
        <f t="shared" si="104"/>
        <v>675</v>
      </c>
      <c r="O192" s="62">
        <v>13.1</v>
      </c>
      <c r="P192" s="63">
        <f t="shared" si="105"/>
        <v>90.324499999999986</v>
      </c>
    </row>
    <row r="193" spans="1:18" x14ac:dyDescent="0.25">
      <c r="A193" s="15">
        <v>1525.6</v>
      </c>
      <c r="B193" s="9">
        <v>83.7</v>
      </c>
      <c r="C193" s="9">
        <v>6.9</v>
      </c>
      <c r="D193" s="9">
        <v>1247.7</v>
      </c>
      <c r="E193" s="9">
        <v>1264</v>
      </c>
      <c r="F193" s="1">
        <v>1240.5</v>
      </c>
      <c r="G193" s="15">
        <f t="shared" si="100"/>
        <v>3578.5</v>
      </c>
      <c r="H193" s="65">
        <f t="shared" si="101"/>
        <v>43897.539583333331</v>
      </c>
      <c r="I193" s="12">
        <f t="shared" si="102"/>
        <v>8.3842948717948715</v>
      </c>
      <c r="J193" s="12">
        <f>IF((B193-B192)&gt;-5,J192+(B193-B192)*Summary!$G$13*Summary!$G$12/Summary!$B$16,J192)</f>
        <v>8.4171724759615376</v>
      </c>
      <c r="K193" s="12">
        <f>IF((C192-C193)&gt;-5,K192+(C192-C193)*Summary!$G$13*Summary!$G$12/Summary!$B$16,K192)</f>
        <v>8.3514172676282037</v>
      </c>
      <c r="L193" s="25">
        <f t="shared" si="103"/>
        <v>3.8308975482991715E-3</v>
      </c>
      <c r="M193" s="62">
        <v>1247</v>
      </c>
      <c r="N193" s="63">
        <f t="shared" si="104"/>
        <v>675</v>
      </c>
      <c r="O193" s="62">
        <v>13.1</v>
      </c>
      <c r="P193" s="63">
        <f t="shared" si="105"/>
        <v>90.324499999999986</v>
      </c>
    </row>
    <row r="194" spans="1:18" x14ac:dyDescent="0.25">
      <c r="A194" s="15">
        <v>1525.6</v>
      </c>
      <c r="B194" s="9">
        <v>36.299999999999997</v>
      </c>
      <c r="C194" s="9">
        <v>62</v>
      </c>
      <c r="G194" s="15">
        <f t="shared" si="100"/>
        <v>3578.5</v>
      </c>
      <c r="H194" s="65">
        <f t="shared" si="101"/>
        <v>43897.539583333331</v>
      </c>
      <c r="I194" s="12">
        <f t="shared" si="102"/>
        <v>8.3842948717948715</v>
      </c>
      <c r="J194" s="12">
        <f>IF((B194-B193)&gt;-5,J193+(B194-B193)*Summary!$G$13*Summary!$G$12/Summary!$B$16,J193)</f>
        <v>8.4171724759615376</v>
      </c>
      <c r="K194" s="12">
        <f>IF((C193-C194)&gt;-5,K193+(C193-C194)*Summary!$G$13*Summary!$G$12/Summary!$B$16,K193)</f>
        <v>8.3514172676282037</v>
      </c>
      <c r="L194" s="25">
        <f t="shared" si="103"/>
        <v>4.2811500500170331E-3</v>
      </c>
      <c r="M194" s="62">
        <v>1247</v>
      </c>
      <c r="N194" s="63">
        <f t="shared" si="104"/>
        <v>675</v>
      </c>
      <c r="O194" s="62">
        <v>13.1</v>
      </c>
      <c r="P194" s="63">
        <f t="shared" si="105"/>
        <v>90.324499999999986</v>
      </c>
    </row>
    <row r="195" spans="1:18" x14ac:dyDescent="0.25">
      <c r="A195" s="15">
        <v>1547.7</v>
      </c>
      <c r="B195" s="9">
        <v>52.3</v>
      </c>
      <c r="C195" s="9">
        <v>42.5</v>
      </c>
      <c r="D195" s="9">
        <v>1248</v>
      </c>
      <c r="E195" s="9">
        <v>1265</v>
      </c>
      <c r="F195" s="1">
        <v>1240.7</v>
      </c>
      <c r="G195" s="15">
        <f t="shared" si="100"/>
        <v>3600.6000000000004</v>
      </c>
      <c r="H195" s="65">
        <f t="shared" si="101"/>
        <v>43898.460416666669</v>
      </c>
      <c r="I195" s="12">
        <f t="shared" si="102"/>
        <v>8.4740760216346143</v>
      </c>
      <c r="J195" s="12">
        <f>IF((B195-B194)&gt;-5,J194+(B195-B194)*Summary!$G$13*Summary!$G$12/Summary!$B$16,J194)</f>
        <v>8.4981019631410248</v>
      </c>
      <c r="K195" s="12">
        <f>IF((C194-C195)&gt;-5,K194+(C194-C195)*Summary!$G$13*Summary!$G$12/Summary!$B$16,K194)</f>
        <v>8.4500500801282037</v>
      </c>
      <c r="L195" s="25">
        <f t="shared" si="103"/>
        <v>4.5279328955465346E-3</v>
      </c>
      <c r="M195" s="62">
        <v>1247</v>
      </c>
      <c r="N195" s="63">
        <f t="shared" si="104"/>
        <v>675</v>
      </c>
      <c r="O195" s="62">
        <v>13.1</v>
      </c>
      <c r="P195" s="63">
        <f t="shared" si="105"/>
        <v>90.324499999999986</v>
      </c>
    </row>
    <row r="196" spans="1:18" x14ac:dyDescent="0.25">
      <c r="A196" s="15">
        <v>1572.4</v>
      </c>
      <c r="B196" s="9">
        <v>74</v>
      </c>
      <c r="C196" s="9">
        <v>16</v>
      </c>
      <c r="D196" s="9">
        <v>1246.5999999999999</v>
      </c>
      <c r="E196" s="9">
        <v>1263.5999999999999</v>
      </c>
      <c r="F196" s="1">
        <v>1239.4000000000001</v>
      </c>
      <c r="G196" s="15">
        <f t="shared" si="100"/>
        <v>3625.3</v>
      </c>
      <c r="H196" s="65">
        <f t="shared" si="101"/>
        <v>43899.489583333336</v>
      </c>
      <c r="I196" s="12">
        <f t="shared" si="102"/>
        <v>8.5959760616987175</v>
      </c>
      <c r="J196" s="12">
        <f>IF((B196-B195)&gt;-5,J195+(B196-B195)*Summary!$G$13*Summary!$G$12/Summary!$B$16,J195)</f>
        <v>8.607862580128204</v>
      </c>
      <c r="K196" s="12">
        <f>IF((C195-C196)&gt;-5,K195+(C195-C196)*Summary!$G$13*Summary!$G$12/Summary!$B$16,K195)</f>
        <v>8.5840895432692292</v>
      </c>
      <c r="L196" s="25">
        <f t="shared" si="103"/>
        <v>4.9482414238962921E-3</v>
      </c>
      <c r="M196" s="62">
        <v>1247</v>
      </c>
      <c r="N196" s="63">
        <f t="shared" si="104"/>
        <v>675</v>
      </c>
      <c r="O196" s="62">
        <v>13.1</v>
      </c>
      <c r="P196" s="63">
        <f t="shared" si="105"/>
        <v>90.324499999999986</v>
      </c>
    </row>
    <row r="197" spans="1:18" x14ac:dyDescent="0.25">
      <c r="A197" s="15">
        <v>1572.4</v>
      </c>
      <c r="B197" s="9">
        <v>23.2</v>
      </c>
      <c r="C197" s="9">
        <v>72</v>
      </c>
      <c r="G197" s="15">
        <f t="shared" si="100"/>
        <v>3625.3</v>
      </c>
      <c r="H197" s="65">
        <f t="shared" si="101"/>
        <v>43899.489583333336</v>
      </c>
      <c r="I197" s="12">
        <f t="shared" si="102"/>
        <v>8.5959760616987175</v>
      </c>
      <c r="J197" s="12">
        <f>IF((B197-B196)&gt;-5,J196+(B197-B196)*Summary!$G$13*Summary!$G$12/Summary!$B$16,J196)</f>
        <v>8.607862580128204</v>
      </c>
      <c r="K197" s="12">
        <f>IF((C196-C197)&gt;-5,K196+(C196-C197)*Summary!$G$13*Summary!$G$12/Summary!$B$16,K196)</f>
        <v>8.5840895432692292</v>
      </c>
      <c r="L197" s="25">
        <f t="shared" si="103"/>
        <v>5.6106429260458666E-3</v>
      </c>
      <c r="M197" s="62">
        <v>1247</v>
      </c>
      <c r="N197" s="63">
        <f t="shared" si="104"/>
        <v>675</v>
      </c>
      <c r="O197" s="62">
        <v>13.1</v>
      </c>
      <c r="P197" s="63">
        <f t="shared" si="105"/>
        <v>90.324499999999986</v>
      </c>
    </row>
    <row r="198" spans="1:18" x14ac:dyDescent="0.25">
      <c r="A198" s="15">
        <v>1595.8</v>
      </c>
      <c r="B198" s="9">
        <v>41.1</v>
      </c>
      <c r="C198" s="9">
        <v>35.200000000000003</v>
      </c>
      <c r="D198" s="9">
        <v>1247.4000000000001</v>
      </c>
      <c r="E198" s="9">
        <v>1264.5</v>
      </c>
      <c r="F198" s="1">
        <v>1239.5999999999999</v>
      </c>
      <c r="G198" s="15">
        <f t="shared" si="100"/>
        <v>3648.7</v>
      </c>
      <c r="H198" s="65">
        <f t="shared" si="101"/>
        <v>43900.464583333334</v>
      </c>
      <c r="I198" s="12">
        <f t="shared" si="102"/>
        <v>8.7343149038461529</v>
      </c>
      <c r="J198" s="12">
        <f>IF((B198-B197)&gt;-5,J197+(B198-B197)*Summary!$G$13*Summary!$G$12/Summary!$B$16,J197)</f>
        <v>8.6984024439102559</v>
      </c>
      <c r="K198" s="12">
        <f>IF((C197-C198)&gt;-5,K197+(C197-C198)*Summary!$G$13*Summary!$G$12/Summary!$B$16,K197)</f>
        <v>8.77022736378205</v>
      </c>
      <c r="L198" s="25">
        <f t="shared" si="103"/>
        <v>6.1531215261016146E-3</v>
      </c>
      <c r="M198" s="62">
        <v>1247</v>
      </c>
      <c r="N198" s="63">
        <f t="shared" si="104"/>
        <v>675</v>
      </c>
      <c r="O198" s="62">
        <v>13.1</v>
      </c>
      <c r="P198" s="63">
        <f t="shared" si="105"/>
        <v>90.324499999999986</v>
      </c>
    </row>
    <row r="199" spans="1:18" x14ac:dyDescent="0.25">
      <c r="A199" s="15">
        <v>1599.8</v>
      </c>
      <c r="B199" s="9">
        <v>44.3</v>
      </c>
      <c r="C199" s="9">
        <v>25.7</v>
      </c>
      <c r="G199" s="15">
        <f t="shared" si="100"/>
        <v>3652.7</v>
      </c>
      <c r="H199" s="65">
        <f t="shared" ref="H199:H202" si="106">$B$2+G199/24</f>
        <v>43900.631249999999</v>
      </c>
      <c r="I199" s="12">
        <f t="shared" ref="I199:I201" si="107">(J199+K199)/2</f>
        <v>8.7664337940705117</v>
      </c>
      <c r="J199" s="12">
        <f>IF((B199-B198)&gt;-5,J198+(B199-B198)*Summary!$G$13*Summary!$G$12/Summary!$B$16,J198)</f>
        <v>8.714588341346154</v>
      </c>
      <c r="K199" s="12">
        <f>IF((C198-C199)&gt;-5,K198+(C198-C199)*Summary!$G$13*Summary!$G$12/Summary!$B$16,K198)</f>
        <v>8.8182792467948712</v>
      </c>
      <c r="L199" s="25">
        <f t="shared" ref="L199:L201" si="108">SLOPE(I197:I201,G197:G201)</f>
        <v>1.9792374654729786E-2</v>
      </c>
      <c r="M199" s="62">
        <v>1247</v>
      </c>
      <c r="N199" s="63">
        <f t="shared" ref="N199:N201" si="109">(M199-32)*5/9</f>
        <v>675</v>
      </c>
      <c r="O199" s="62">
        <v>13.1</v>
      </c>
      <c r="P199" s="63">
        <f t="shared" ref="P199:P201" si="110">O199*6.895</f>
        <v>90.324499999999986</v>
      </c>
    </row>
    <row r="200" spans="1:18" x14ac:dyDescent="0.25">
      <c r="A200" s="15">
        <v>1599.8</v>
      </c>
      <c r="B200" s="9">
        <v>16.100000000000001</v>
      </c>
      <c r="C200" s="9">
        <v>285</v>
      </c>
      <c r="G200" s="15">
        <f t="shared" si="100"/>
        <v>3652.7</v>
      </c>
      <c r="H200" s="65">
        <f t="shared" si="106"/>
        <v>43900.631249999999</v>
      </c>
      <c r="I200" s="12">
        <f t="shared" si="107"/>
        <v>8.7664337940705117</v>
      </c>
      <c r="J200" s="12">
        <f>IF((B200-B199)&gt;-5,J199+(B200-B199)*Summary!$G$13*Summary!$G$12/Summary!$B$16,J199)</f>
        <v>8.714588341346154</v>
      </c>
      <c r="K200" s="12">
        <f>IF((C199-C200)&gt;-5,K199+(C199-C200)*Summary!$G$13*Summary!$G$12/Summary!$B$16,K199)</f>
        <v>8.8182792467948712</v>
      </c>
      <c r="M200" s="62">
        <v>1247</v>
      </c>
      <c r="N200" s="63">
        <f t="shared" si="109"/>
        <v>675</v>
      </c>
      <c r="O200" s="62">
        <v>13.1</v>
      </c>
      <c r="P200" s="63">
        <f t="shared" si="110"/>
        <v>90.324499999999986</v>
      </c>
    </row>
    <row r="201" spans="1:18" x14ac:dyDescent="0.25">
      <c r="A201" s="15">
        <v>1620</v>
      </c>
      <c r="B201" s="9">
        <v>55.6</v>
      </c>
      <c r="C201" s="9">
        <v>0.1</v>
      </c>
      <c r="G201" s="15">
        <f t="shared" si="100"/>
        <v>3672.9</v>
      </c>
      <c r="H201" s="65">
        <f t="shared" si="106"/>
        <v>43901.472916666666</v>
      </c>
      <c r="I201" s="12">
        <f t="shared" si="107"/>
        <v>9.5868564703525649</v>
      </c>
      <c r="J201" s="12">
        <f>IF((B201-B200)&gt;-5,J200+(B201-B200)*Summary!$G$13*Summary!$G$12/Summary!$B$16,J200)</f>
        <v>8.9143830128205135</v>
      </c>
      <c r="K201" s="12">
        <f>IF((C200-C201)&gt;-5,K200+(C200-C201)*Summary!$G$13*Summary!$G$12/Summary!$B$16,K200)</f>
        <v>10.259329927884615</v>
      </c>
      <c r="M201" s="62">
        <v>1247</v>
      </c>
      <c r="N201" s="63">
        <f t="shared" si="109"/>
        <v>675</v>
      </c>
      <c r="O201" s="62">
        <v>13.1</v>
      </c>
      <c r="P201" s="63">
        <f t="shared" si="110"/>
        <v>90.324499999999986</v>
      </c>
      <c r="R201" t="s">
        <v>111</v>
      </c>
    </row>
    <row r="202" spans="1:18" x14ac:dyDescent="0.25">
      <c r="A202" s="15">
        <v>1622</v>
      </c>
      <c r="G202" s="15">
        <f t="shared" si="100"/>
        <v>3674.9</v>
      </c>
      <c r="H202" s="65">
        <f t="shared" si="106"/>
        <v>43901.556250000001</v>
      </c>
      <c r="R202" t="s">
        <v>112</v>
      </c>
    </row>
    <row r="352" spans="18:18" x14ac:dyDescent="0.25">
      <c r="R352" t="s">
        <v>96</v>
      </c>
    </row>
  </sheetData>
  <mergeCells count="8">
    <mergeCell ref="A7:C7"/>
    <mergeCell ref="I7:K7"/>
    <mergeCell ref="M7:N7"/>
    <mergeCell ref="O7:P7"/>
    <mergeCell ref="G5:L5"/>
    <mergeCell ref="A5:F5"/>
    <mergeCell ref="M5:P5"/>
    <mergeCell ref="D7:F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71E5E-1673-4D5A-A9DF-CDD9898DA7C4}">
  <dimension ref="B2:D7"/>
  <sheetViews>
    <sheetView workbookViewId="0">
      <selection activeCell="D7" sqref="D7"/>
    </sheetView>
  </sheetViews>
  <sheetFormatPr defaultRowHeight="15" x14ac:dyDescent="0.25"/>
  <cols>
    <col min="2" max="2" width="19.7109375" customWidth="1"/>
    <col min="3" max="3" width="20" customWidth="1"/>
    <col min="4" max="4" width="15.5703125" customWidth="1"/>
  </cols>
  <sheetData>
    <row r="2" spans="2:4" x14ac:dyDescent="0.25">
      <c r="B2" t="s">
        <v>13</v>
      </c>
      <c r="C2" t="s">
        <v>25</v>
      </c>
      <c r="D2" t="s">
        <v>76</v>
      </c>
    </row>
    <row r="3" spans="2:4" x14ac:dyDescent="0.25">
      <c r="B3" t="s">
        <v>14</v>
      </c>
      <c r="C3" t="s">
        <v>26</v>
      </c>
      <c r="D3" t="s">
        <v>12</v>
      </c>
    </row>
    <row r="4" spans="2:4" x14ac:dyDescent="0.25">
      <c r="B4" t="s">
        <v>15</v>
      </c>
      <c r="C4" t="s">
        <v>27</v>
      </c>
      <c r="D4" t="s">
        <v>77</v>
      </c>
    </row>
    <row r="5" spans="2:4" x14ac:dyDescent="0.25">
      <c r="B5" t="s">
        <v>16</v>
      </c>
      <c r="C5" t="s">
        <v>28</v>
      </c>
      <c r="D5" t="s">
        <v>78</v>
      </c>
    </row>
    <row r="6" spans="2:4" x14ac:dyDescent="0.25">
      <c r="B6" t="s">
        <v>17</v>
      </c>
      <c r="C6" t="s">
        <v>29</v>
      </c>
      <c r="D6" t="s">
        <v>79</v>
      </c>
    </row>
    <row r="7" spans="2:4" x14ac:dyDescent="0.25">
      <c r="B7" t="s">
        <v>18</v>
      </c>
      <c r="C7" t="s">
        <v>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6d678947-b738-4903-8e93-1c3ca57dc9d5" ContentTypeId="0x0101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472FC9BFE5CE438E02A7A83909BF4E" ma:contentTypeVersion="3" ma:contentTypeDescription="Create a new document." ma:contentTypeScope="" ma:versionID="5a306cd468625146626a5bd426f7bd55">
  <xsd:schema xmlns:xsd="http://www.w3.org/2001/XMLSchema" xmlns:xs="http://www.w3.org/2001/XMLSchema" xmlns:p="http://schemas.microsoft.com/office/2006/metadata/properties" xmlns:ns2="b9e55116-28c6-40f3-bf90-1865be2e2596" xmlns:ns4="e8e541b9-807e-4753-8241-3fb400258ee9" xmlns:ns5="018f9c30-bf19-4932-b058-1850dc885468" targetNamespace="http://schemas.microsoft.com/office/2006/metadata/properties" ma:root="true" ma:fieldsID="abecd89de6a1005442ae9a3a69eb09d5" ns2:_="" ns4:_="" ns5:_="">
    <xsd:import namespace="b9e55116-28c6-40f3-bf90-1865be2e2596"/>
    <xsd:import namespace="e8e541b9-807e-4753-8241-3fb400258ee9"/>
    <xsd:import namespace="018f9c30-bf19-4932-b058-1850dc8854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4:SharingHintHash" minOccurs="0"/>
                <xsd:element ref="ns2:SharedWithDetails" minOccurs="0"/>
                <xsd:element ref="ns5:MediaServiceMetadata" minOccurs="0"/>
                <xsd:element ref="ns5:MediaServiceFastMetadata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e55116-28c6-40f3-bf90-1865be2e259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e541b9-807e-4753-8241-3fb400258ee9" elementFormDefault="qualified">
    <xsd:import namespace="http://schemas.microsoft.com/office/2006/documentManagement/types"/>
    <xsd:import namespace="http://schemas.microsoft.com/office/infopath/2007/PartnerControls"/>
    <xsd:element name="SharingHintHash" ma:index="11" nillable="true" ma:displayName="Sharing Hint Hash" ma:description="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8f9c30-bf19-4932-b058-1850dc8854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119BFB-19FF-482C-9B97-042D5922C0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D4882A-7053-47B1-8251-09D7E345B138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94400091-8F90-4911-9820-5103DF141D5C}">
  <ds:schemaRefs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018f9c30-bf19-4932-b058-1850dc885468"/>
    <ds:schemaRef ds:uri="e8e541b9-807e-4753-8241-3fb400258ee9"/>
    <ds:schemaRef ds:uri="b9e55116-28c6-40f3-bf90-1865be2e2596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4BAB189F-8C57-4278-B9F2-2B475141BB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e55116-28c6-40f3-bf90-1865be2e2596"/>
    <ds:schemaRef ds:uri="e8e541b9-807e-4753-8241-3fb400258ee9"/>
    <ds:schemaRef ds:uri="018f9c30-bf19-4932-b058-1850dc8854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Summary</vt:lpstr>
      <vt:lpstr>Data</vt:lpstr>
      <vt:lpstr>Validation Lists</vt:lpstr>
      <vt:lpstr>Strain-Time Plot</vt:lpstr>
      <vt:lpstr>Strain Rate-Time Plot</vt:lpstr>
      <vt:lpstr>Strain Rate-Strain 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Voorhees, Sheila</dc:creator>
  <cp:lastModifiedBy>Totemeier, Terry</cp:lastModifiedBy>
  <dcterms:created xsi:type="dcterms:W3CDTF">2019-10-10T14:53:46Z</dcterms:created>
  <dcterms:modified xsi:type="dcterms:W3CDTF">2020-03-19T18:44:01Z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0x0101009E472FC9BFE5CE438E02A7A83909BF4E</vt:lpwstr>
  </property>
</Properties>
</file>